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D:\Dropbox\00 August 2017 Backup\04 Sharing Practice\02 IDQs\"/>
    </mc:Choice>
  </mc:AlternateContent>
  <xr:revisionPtr revIDLastSave="0" documentId="13_ncr:1_{72FD2715-314F-4A79-BAF1-7273A967E244}" xr6:coauthVersionLast="45" xr6:coauthVersionMax="45" xr10:uidLastSave="{00000000-0000-0000-0000-000000000000}"/>
  <workbookProtection workbookAlgorithmName="SHA-512" workbookHashValue="Yc79xFgWCXEF9w47+x667cWRGJwAVjuHvHN9ThTdmnMKaqSgW0I2Yd8fgrJes+51QVxyomKl59fIFs/ZTkKYWg==" workbookSaltValue="pWCXJ2HOItTv5cbXCWCJeQ==" workbookSpinCount="100000" lockStructure="1"/>
  <bookViews>
    <workbookView xWindow="-108" yWindow="-108" windowWidth="23256" windowHeight="12576" xr2:uid="{00000000-000D-0000-FFFF-FFFF00000000}"/>
  </bookViews>
  <sheets>
    <sheet name="Cover" sheetId="10" r:id="rId1"/>
    <sheet name="Contents" sheetId="11" r:id="rId2"/>
    <sheet name="+- Fractions" sheetId="43" r:id="rId3"/>
    <sheet name="+- Decimals" sheetId="4" r:id="rId4"/>
    <sheet name="+- Directed Numbers" sheetId="5" r:id="rId5"/>
    <sheet name="+- Directed Numbers 2" sheetId="6" r:id="rId6"/>
    <sheet name="Comparing Fractions" sheetId="39" r:id="rId7"/>
    <sheet name="Compound Percentages" sheetId="58" r:id="rId8"/>
    <sheet name="Divide by Powers of 10" sheetId="38" r:id="rId9"/>
    <sheet name="Dividing Using Decimals" sheetId="26" r:id="rId10"/>
    <sheet name="Dividing Using Fractions" sheetId="42" r:id="rId11"/>
    <sheet name="Equating Rations" sheetId="25" r:id="rId12"/>
    <sheet name="Equivalent Fractions" sheetId="19" r:id="rId13"/>
    <sheet name="Expanding Brackets Using Surds" sheetId="31" r:id="rId14"/>
    <sheet name="Factors" sheetId="52" r:id="rId15"/>
    <sheet name="Factors, Multiples and Primes" sheetId="50" r:id="rId16"/>
    <sheet name="Fractions of Amounts" sheetId="17" r:id="rId17"/>
    <sheet name="Indices" sheetId="27" r:id="rId18"/>
    <sheet name="Long Multiplication" sheetId="21" r:id="rId19"/>
    <sheet name="Multiples" sheetId="51" r:id="rId20"/>
    <sheet name="Multiplying by Powers of 10" sheetId="37" r:id="rId21"/>
    <sheet name="Multiply Divide by Powers of 10" sheetId="34" r:id="rId22"/>
    <sheet name="Multiplying Decimals" sheetId="23" r:id="rId23"/>
    <sheet name="Multiplying Fractions" sheetId="35" r:id="rId24"/>
    <sheet name="Order of Operations" sheetId="60" r:id="rId25"/>
    <sheet name="Percentage Change" sheetId="40" r:id="rId26"/>
    <sheet name="Rationalising The Denominator" sheetId="32" r:id="rId27"/>
    <sheet name="Rounding" sheetId="49" r:id="rId28"/>
    <sheet name="Short Division" sheetId="22" r:id="rId29"/>
    <sheet name="Simplifying Fractions" sheetId="18" r:id="rId30"/>
    <sheet name="Simplifying Surds" sheetId="28" r:id="rId31"/>
    <sheet name="Simplifying Using Surds" sheetId="29" r:id="rId32"/>
    <sheet name="Standard Form in Context" sheetId="53" r:id="rId33"/>
    <sheet name="Write Ratios 1n" sheetId="44" r:id="rId34"/>
    <sheet name="Basic Substitution" sheetId="14" r:id="rId35"/>
    <sheet name="Expanding Brackets" sheetId="3" r:id="rId36"/>
    <sheet name="Equation of a Straight Line" sheetId="54" r:id="rId37"/>
    <sheet name="Equating Coefficients" sheetId="13" r:id="rId38"/>
    <sheet name="Quadratic Sequences" sheetId="20" r:id="rId39"/>
    <sheet name="Simultaneous Equations" sheetId="9" r:id="rId40"/>
    <sheet name="Solving Equations" sheetId="41" r:id="rId41"/>
    <sheet name="Solving Inequalities" sheetId="7" r:id="rId42"/>
    <sheet name="Area of 2D Shapes" sheetId="16" r:id="rId43"/>
    <sheet name="Compound Compound Measures" sheetId="57" r:id="rId44"/>
    <sheet name="Speed" sheetId="46" r:id="rId45"/>
    <sheet name="Drawing Pie Charts" sheetId="12" r:id="rId46"/>
    <sheet name="Mean" sheetId="56" r:id="rId47"/>
    <sheet name="Median" sheetId="48" r:id="rId48"/>
    <sheet name="Scatter Graphs" sheetId="33" r:id="rId49"/>
    <sheet name="Cumulative Frequency" sheetId="59" r:id="rId50"/>
  </sheets>
  <externalReferences>
    <externalReference r:id="rId51"/>
  </externalReferences>
  <definedNames>
    <definedName name="Fractions" localSheetId="12">'Equivalent Fractions'!$A$9:$A$23</definedName>
    <definedName name="Fractions" localSheetId="20">'[1]Fractions of Amounts'!$A$9:$A$23</definedName>
    <definedName name="Fractions" localSheetId="26">'Rationalising The Denominator'!$A$9:$A$23</definedName>
    <definedName name="Fractions" localSheetId="29">'Simplifying Fractions'!$A$9:$A$23</definedName>
    <definedName name="Fractions">'Fractions of Amounts'!$A$9:$A$23</definedName>
    <definedName name="Simultaneous_Equations">Contents!$T$21</definedName>
    <definedName name="Units" localSheetId="42">'Area of 2D Shapes'!$B$1:$B$3</definedName>
    <definedName name="Units" localSheetId="49">'Cumulative Frequency'!$B$1:$B$3</definedName>
    <definedName name="Units" localSheetId="20">'[1]A4 Template'!$B$1:$B$3</definedName>
    <definedName name="Units" localSheetId="48">'Scatter Graphs'!$B$1:$B$3</definedName>
    <definedName name="Units">#REF!</definedName>
    <definedName name="View" localSheetId="3">'+- Decimals'!$C$1:$AF$23</definedName>
    <definedName name="View" localSheetId="4">'+- Directed Numbers'!$C$1:$AF$23</definedName>
    <definedName name="View" localSheetId="5">'+- Directed Numbers 2'!$C$1:$AF$23</definedName>
    <definedName name="View" localSheetId="2">'+- Fractions'!$C$1:$AF$23</definedName>
    <definedName name="View" localSheetId="34">'Basic Substitution'!$C$1:$AF$23</definedName>
    <definedName name="View" localSheetId="6">'Comparing Fractions'!$C$1:$AF$26</definedName>
    <definedName name="View" localSheetId="43">'Compound Compound Measures'!$C$1:$AF$23</definedName>
    <definedName name="View" localSheetId="7">'Compound Percentages'!$C$1:$AF$23</definedName>
    <definedName name="View" localSheetId="49">#REF!</definedName>
    <definedName name="View" localSheetId="8">'Divide by Powers of 10'!$C$1:$AF$23</definedName>
    <definedName name="View" localSheetId="9">'Dividing Using Decimals'!$C$1:$AF$23</definedName>
    <definedName name="View" localSheetId="10">'Dividing Using Fractions'!$C$1:$AF$23</definedName>
    <definedName name="View" localSheetId="36">'Equation of a Straight Line'!$C$1:$AF$23</definedName>
    <definedName name="View" localSheetId="12">'Equivalent Fractions'!$C$1:$AF$23</definedName>
    <definedName name="View" localSheetId="35">'Expanding Brackets'!$C$1:$AF$23</definedName>
    <definedName name="View" localSheetId="14">Factors!$C$1:$AF$23</definedName>
    <definedName name="View" localSheetId="15">'Factors, Multiples and Primes'!$C$1:$AF$23</definedName>
    <definedName name="View" localSheetId="16">'Fractions of Amounts'!$C$1:$AF$23</definedName>
    <definedName name="View" localSheetId="17">Indices!$C$1:$AF$23</definedName>
    <definedName name="View" localSheetId="18">'Long Multiplication'!$C$1:$AF$23</definedName>
    <definedName name="View" localSheetId="46">Mean!$C$1:$AF$23</definedName>
    <definedName name="View" localSheetId="47">Median!$C$1:$AF$23</definedName>
    <definedName name="View" localSheetId="19">Multiples!$C$1:$AF$23</definedName>
    <definedName name="View" localSheetId="21">'Multiply Divide by Powers of 10'!$C$1:$AF$23</definedName>
    <definedName name="View" localSheetId="20">'Multiplying by Powers of 10'!$C$1:$AF$23</definedName>
    <definedName name="View" localSheetId="22">'Multiplying Decimals'!$C$1:$AF$23</definedName>
    <definedName name="View" localSheetId="23">'Multiplying Fractions'!$C$1:$AF$23</definedName>
    <definedName name="View" localSheetId="24">'Order of Operations'!$C$1:$AF$23</definedName>
    <definedName name="View" localSheetId="25">'Percentage Change'!$C$1:$AF$24</definedName>
    <definedName name="View" localSheetId="26">'Rationalising The Denominator'!$C$1:$AF$23</definedName>
    <definedName name="View" localSheetId="27">Rounding!$C$1:$AF$23</definedName>
    <definedName name="View" localSheetId="28">'Short Division'!$C$1:$AF$23</definedName>
    <definedName name="View" localSheetId="29">'Simplifying Fractions'!$C$1:$AF$23</definedName>
    <definedName name="View" localSheetId="30">'Simplifying Surds'!$C$1:$AF$23</definedName>
    <definedName name="View" localSheetId="31">'Simplifying Using Surds'!$C$1:$AF$23</definedName>
    <definedName name="View" localSheetId="39">'Simultaneous Equations'!$C$1:$AF$23</definedName>
    <definedName name="View" localSheetId="40">#REF!</definedName>
    <definedName name="View" localSheetId="44">Speed!$C$1:$AF$23</definedName>
    <definedName name="View" localSheetId="32">'Standard Form in Context'!$C$1:$AF$23</definedName>
    <definedName name="View" localSheetId="33">'Write Ratios 1n'!$C$1:$AF$23</definedName>
    <definedName name="View">#REF!</definedName>
    <definedName name="x" localSheetId="49">'Cumulative Frequency'!$H$9:$I$24</definedName>
    <definedName name="x" localSheetId="20">'[1]Scatter Graphs'!$H$9:$I$24</definedName>
    <definedName name="x">'Scatter Graphs'!$H$9:$I$24</definedName>
    <definedName name="y" localSheetId="49">'Cumulative Frequency'!$J$9:$K$24</definedName>
    <definedName name="y" localSheetId="20">'[1]Scatter Graphs'!$J$9:$K$24</definedName>
    <definedName name="y">'Scatter Graphs'!$J$9:$K$24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60" l="1"/>
  <c r="S18" i="60"/>
  <c r="R19" i="60" s="1"/>
  <c r="I18" i="60"/>
  <c r="G18" i="60"/>
  <c r="E18" i="60"/>
  <c r="H18" i="60"/>
  <c r="Z13" i="60"/>
  <c r="AF13" i="60"/>
  <c r="AC13" i="60"/>
  <c r="AA13" i="60"/>
  <c r="AE13" i="60"/>
  <c r="AD13" i="60"/>
  <c r="AB13" i="60"/>
  <c r="W13" i="60"/>
  <c r="V13" i="60"/>
  <c r="U13" i="60"/>
  <c r="T13" i="60"/>
  <c r="S13" i="60" s="1"/>
  <c r="P13" i="60"/>
  <c r="N13" i="60"/>
  <c r="L13" i="60"/>
  <c r="O13" i="60"/>
  <c r="M13" i="60"/>
  <c r="G13" i="60"/>
  <c r="H13" i="60"/>
  <c r="F13" i="60"/>
  <c r="E13" i="60" s="1"/>
  <c r="AD8" i="60"/>
  <c r="AB8" i="60"/>
  <c r="Z8" i="60"/>
  <c r="S8" i="60"/>
  <c r="U8" i="60"/>
  <c r="T8" i="60"/>
  <c r="I13" i="60"/>
  <c r="P8" i="60"/>
  <c r="O8" i="60"/>
  <c r="G8" i="60"/>
  <c r="E8" i="60"/>
  <c r="H8" i="60"/>
  <c r="D51" i="60"/>
  <c r="D76" i="60" s="1"/>
  <c r="D27" i="60"/>
  <c r="AF18" i="60"/>
  <c r="N8" i="60"/>
  <c r="L8" i="60"/>
  <c r="I8" i="60"/>
  <c r="Y58" i="60" l="1"/>
  <c r="D68" i="60"/>
  <c r="D19" i="60"/>
  <c r="D44" i="60" s="1"/>
  <c r="AH13" i="60"/>
  <c r="AG13" i="60"/>
  <c r="Y14" i="60"/>
  <c r="R14" i="60"/>
  <c r="R63" i="60"/>
  <c r="R88" i="60" s="1"/>
  <c r="Q13" i="60"/>
  <c r="K63" i="60" s="1"/>
  <c r="K88" i="60" s="1"/>
  <c r="K14" i="60"/>
  <c r="D63" i="60"/>
  <c r="D88" i="60" s="1"/>
  <c r="D14" i="60"/>
  <c r="D39" i="60" s="1"/>
  <c r="Y9" i="60"/>
  <c r="Y34" i="60" s="1"/>
  <c r="R58" i="60"/>
  <c r="R83" i="60" s="1"/>
  <c r="R9" i="60"/>
  <c r="R34" i="60" s="1"/>
  <c r="R93" i="60"/>
  <c r="K9" i="60"/>
  <c r="K34" i="60" s="1"/>
  <c r="K58" i="60"/>
  <c r="K83" i="60" s="1"/>
  <c r="D58" i="60"/>
  <c r="D83" i="60" s="1"/>
  <c r="D9" i="60"/>
  <c r="D34" i="60" s="1"/>
  <c r="Y83" i="60"/>
  <c r="AG18" i="60"/>
  <c r="L9" i="39"/>
  <c r="G18" i="43"/>
  <c r="E18" i="43"/>
  <c r="F18" i="43"/>
  <c r="D19" i="43"/>
  <c r="H19" i="43"/>
  <c r="Y63" i="60" l="1"/>
  <c r="Y88" i="60" s="1"/>
  <c r="D93" i="60"/>
  <c r="R44" i="60"/>
  <c r="Y39" i="60"/>
  <c r="K39" i="60"/>
  <c r="R39" i="60"/>
  <c r="Y37" i="59" l="1"/>
  <c r="X37" i="59"/>
  <c r="D37" i="59"/>
  <c r="C38" i="59" s="1"/>
  <c r="W38" i="59" l="1"/>
  <c r="H12" i="59"/>
  <c r="H11" i="59"/>
  <c r="H9" i="59"/>
  <c r="L9" i="59" s="1"/>
  <c r="G9" i="59"/>
  <c r="C10" i="59" s="1"/>
  <c r="G10" i="59" s="1"/>
  <c r="H10" i="59"/>
  <c r="C50" i="59"/>
  <c r="AH31" i="59"/>
  <c r="AH30" i="59"/>
  <c r="AH29" i="59"/>
  <c r="AH28" i="59"/>
  <c r="AH27" i="59"/>
  <c r="AH26" i="59"/>
  <c r="AH25" i="59"/>
  <c r="AH24" i="59"/>
  <c r="AH23" i="59"/>
  <c r="AH22" i="59"/>
  <c r="AH21" i="59"/>
  <c r="AH20" i="59"/>
  <c r="AH19" i="59"/>
  <c r="AH18" i="59"/>
  <c r="AH17" i="59"/>
  <c r="AH16" i="59"/>
  <c r="AH15" i="59"/>
  <c r="AH14" i="59"/>
  <c r="AH13" i="59"/>
  <c r="AH12" i="59"/>
  <c r="AH11" i="59"/>
  <c r="AH10" i="59"/>
  <c r="AH9" i="59"/>
  <c r="AH8" i="59"/>
  <c r="AH7" i="59"/>
  <c r="AE7" i="59"/>
  <c r="X7" i="59"/>
  <c r="M86" i="59"/>
  <c r="AH6" i="59"/>
  <c r="AH5" i="59"/>
  <c r="AH4" i="59"/>
  <c r="AH3" i="59"/>
  <c r="AH2" i="59"/>
  <c r="AH1" i="59"/>
  <c r="L12" i="59" l="1"/>
  <c r="L11" i="59"/>
  <c r="L10" i="59"/>
  <c r="H13" i="59"/>
  <c r="L13" i="59" s="1"/>
  <c r="C11" i="59"/>
  <c r="G11" i="59" s="1"/>
  <c r="W37" i="59"/>
  <c r="C37" i="59"/>
  <c r="M37" i="59"/>
  <c r="W76" i="59"/>
  <c r="C86" i="59"/>
  <c r="Y16" i="58"/>
  <c r="V66" i="58" s="1"/>
  <c r="X16" i="58"/>
  <c r="W16" i="58"/>
  <c r="O16" i="58"/>
  <c r="N16" i="58"/>
  <c r="H16" i="58"/>
  <c r="G16" i="58"/>
  <c r="F16" i="58"/>
  <c r="E16" i="58"/>
  <c r="Y8" i="58"/>
  <c r="X8" i="58"/>
  <c r="W8" i="58"/>
  <c r="D27" i="58"/>
  <c r="D51" i="58" s="1"/>
  <c r="D76" i="58" s="1"/>
  <c r="P8" i="58"/>
  <c r="O8" i="58"/>
  <c r="N8" i="58"/>
  <c r="G8" i="58"/>
  <c r="F8" i="58"/>
  <c r="E8" i="58"/>
  <c r="C77" i="59" l="1"/>
  <c r="C12" i="59"/>
  <c r="G12" i="59" s="1"/>
  <c r="C13" i="59" s="1"/>
  <c r="V58" i="58"/>
  <c r="Z16" i="58"/>
  <c r="V17" i="58" s="1"/>
  <c r="M66" i="58"/>
  <c r="M91" i="58" s="1"/>
  <c r="D66" i="58"/>
  <c r="M58" i="58"/>
  <c r="M83" i="58" s="1"/>
  <c r="D58" i="58"/>
  <c r="D83" i="58" s="1"/>
  <c r="M17" i="58"/>
  <c r="D17" i="58"/>
  <c r="D42" i="58" s="1"/>
  <c r="D9" i="58"/>
  <c r="D34" i="58" s="1"/>
  <c r="M9" i="58"/>
  <c r="M34" i="58" s="1"/>
  <c r="N8" i="57"/>
  <c r="O8" i="57"/>
  <c r="R16" i="57"/>
  <c r="V91" i="58" l="1"/>
  <c r="V42" i="58"/>
  <c r="V83" i="58"/>
  <c r="V9" i="58"/>
  <c r="V34" i="58" s="1"/>
  <c r="D91" i="58"/>
  <c r="M42" i="58"/>
  <c r="N16" i="57"/>
  <c r="Z16" i="57"/>
  <c r="Z8" i="57"/>
  <c r="W8" i="57"/>
  <c r="Y16" i="57"/>
  <c r="W16" i="57"/>
  <c r="X16" i="57" s="1"/>
  <c r="E37" i="59" l="1"/>
  <c r="Y27" i="59"/>
  <c r="X27" i="59"/>
  <c r="AC16" i="57"/>
  <c r="V66" i="57"/>
  <c r="F8" i="57"/>
  <c r="S16" i="57"/>
  <c r="Q16" i="57"/>
  <c r="O16" i="57"/>
  <c r="E16" i="57"/>
  <c r="Y8" i="57"/>
  <c r="X8" i="57"/>
  <c r="M58" i="57"/>
  <c r="D27" i="57"/>
  <c r="D51" i="57" s="1"/>
  <c r="D76" i="57" s="1"/>
  <c r="Z27" i="59" l="1"/>
  <c r="F37" i="59"/>
  <c r="M66" i="57"/>
  <c r="F16" i="57"/>
  <c r="D66" i="57" s="1"/>
  <c r="M17" i="57"/>
  <c r="M42" i="57" s="1"/>
  <c r="V58" i="57"/>
  <c r="V83" i="57" s="1"/>
  <c r="V9" i="57"/>
  <c r="V34" i="57" s="1"/>
  <c r="E8" i="57"/>
  <c r="D9" i="57" s="1"/>
  <c r="D34" i="57" s="1"/>
  <c r="V17" i="57"/>
  <c r="V91" i="57"/>
  <c r="D27" i="53"/>
  <c r="D17" i="57" l="1"/>
  <c r="D42" i="57" s="1"/>
  <c r="D58" i="57"/>
  <c r="D83" i="57" s="1"/>
  <c r="M83" i="57"/>
  <c r="M9" i="57"/>
  <c r="M34" i="57" s="1"/>
  <c r="V42" i="57"/>
  <c r="M91" i="57"/>
  <c r="Y16" i="53"/>
  <c r="W16" i="53" s="1"/>
  <c r="D91" i="57" l="1"/>
  <c r="AB16" i="53"/>
  <c r="Z16" i="53" s="1"/>
  <c r="AA16" i="53" s="1"/>
  <c r="N16" i="53"/>
  <c r="E16" i="53"/>
  <c r="N8" i="53"/>
  <c r="M58" i="53" s="1"/>
  <c r="E8" i="53"/>
  <c r="D58" i="53" s="1"/>
  <c r="AG16" i="53"/>
  <c r="AG15" i="53"/>
  <c r="AG14" i="53"/>
  <c r="AG13" i="53"/>
  <c r="AG12" i="53"/>
  <c r="AG11" i="53"/>
  <c r="AG10" i="53"/>
  <c r="AG9" i="53"/>
  <c r="M66" i="53" l="1"/>
  <c r="V66" i="53"/>
  <c r="X16" i="53"/>
  <c r="V17" i="53" s="1"/>
  <c r="O16" i="53"/>
  <c r="M17" i="53" s="1"/>
  <c r="F16" i="53"/>
  <c r="D17" i="53" s="1"/>
  <c r="D66" i="53"/>
  <c r="P8" i="53"/>
  <c r="F8" i="53"/>
  <c r="D9" i="53" s="1"/>
  <c r="Y8" i="53"/>
  <c r="X8" i="53"/>
  <c r="W8" i="53"/>
  <c r="E8" i="56"/>
  <c r="AC16" i="56"/>
  <c r="AB16" i="56"/>
  <c r="AA16" i="56"/>
  <c r="Z16" i="56"/>
  <c r="Y16" i="56"/>
  <c r="X16" i="56"/>
  <c r="AA8" i="56"/>
  <c r="Z8" i="56"/>
  <c r="Y8" i="56"/>
  <c r="X8" i="56"/>
  <c r="W8" i="56"/>
  <c r="V58" i="53" l="1"/>
  <c r="V9" i="53"/>
  <c r="M9" i="53"/>
  <c r="AC8" i="56"/>
  <c r="Q16" i="56"/>
  <c r="P16" i="56"/>
  <c r="O16" i="56"/>
  <c r="M66" i="56" s="1"/>
  <c r="N16" i="56"/>
  <c r="H8" i="56"/>
  <c r="V66" i="56"/>
  <c r="W16" i="56"/>
  <c r="AF16" i="56" s="1"/>
  <c r="K16" i="56"/>
  <c r="J16" i="56"/>
  <c r="I16" i="56"/>
  <c r="H16" i="56"/>
  <c r="G16" i="56"/>
  <c r="F16" i="56"/>
  <c r="E16" i="56"/>
  <c r="Q8" i="56"/>
  <c r="P8" i="56"/>
  <c r="O8" i="56"/>
  <c r="G8" i="56"/>
  <c r="F8" i="56"/>
  <c r="AE92" i="56"/>
  <c r="AE67" i="56"/>
  <c r="D27" i="56"/>
  <c r="D51" i="56" s="1"/>
  <c r="D76" i="56" s="1"/>
  <c r="AD16" i="56" l="1"/>
  <c r="V17" i="56" s="1"/>
  <c r="C16" i="56"/>
  <c r="S16" i="56"/>
  <c r="R16" i="56" s="1"/>
  <c r="M17" i="56" s="1"/>
  <c r="S8" i="56"/>
  <c r="J8" i="56"/>
  <c r="V91" i="56"/>
  <c r="AB8" i="56" l="1"/>
  <c r="V9" i="56" s="1"/>
  <c r="V34" i="56" s="1"/>
  <c r="R8" i="56"/>
  <c r="M9" i="56" s="1"/>
  <c r="M34" i="56" s="1"/>
  <c r="I8" i="56"/>
  <c r="D9" i="56" s="1"/>
  <c r="D34" i="56" s="1"/>
  <c r="M42" i="56"/>
  <c r="V42" i="56"/>
  <c r="M91" i="56"/>
  <c r="AA18" i="54"/>
  <c r="Z18" i="54"/>
  <c r="AD18" i="54"/>
  <c r="S18" i="54"/>
  <c r="W18" i="54"/>
  <c r="U18" i="54"/>
  <c r="T18" i="54"/>
  <c r="L18" i="54"/>
  <c r="P18" i="54"/>
  <c r="I18" i="54"/>
  <c r="F18" i="54"/>
  <c r="E18" i="54"/>
  <c r="G18" i="54" s="1"/>
  <c r="AD13" i="54"/>
  <c r="AA13" i="54"/>
  <c r="Z13" i="54"/>
  <c r="W13" i="54"/>
  <c r="T13" i="54"/>
  <c r="S13" i="54"/>
  <c r="P13" i="54"/>
  <c r="M13" i="54"/>
  <c r="L13" i="54"/>
  <c r="F13" i="54"/>
  <c r="E13" i="54"/>
  <c r="I13" i="54"/>
  <c r="G13" i="54"/>
  <c r="AD8" i="54"/>
  <c r="Y58" i="54" s="1"/>
  <c r="AB8" i="54"/>
  <c r="Z8" i="54"/>
  <c r="W8" i="54"/>
  <c r="U8" i="54"/>
  <c r="T8" i="54"/>
  <c r="S8" i="54"/>
  <c r="M8" i="54"/>
  <c r="L8" i="54"/>
  <c r="F8" i="54"/>
  <c r="E8" i="54"/>
  <c r="D27" i="54"/>
  <c r="D51" i="54" s="1"/>
  <c r="D76" i="54" s="1"/>
  <c r="AF18" i="54"/>
  <c r="N18" i="54"/>
  <c r="M18" i="54"/>
  <c r="N13" i="54" l="1"/>
  <c r="AB13" i="54"/>
  <c r="U13" i="54"/>
  <c r="V58" i="56"/>
  <c r="V83" i="56" s="1"/>
  <c r="M58" i="56"/>
  <c r="M83" i="56" s="1"/>
  <c r="D58" i="56"/>
  <c r="D83" i="56" s="1"/>
  <c r="Y68" i="54"/>
  <c r="AB18" i="54"/>
  <c r="AC18" i="54" s="1"/>
  <c r="Y19" i="54" s="1"/>
  <c r="R68" i="54"/>
  <c r="R93" i="54" s="1"/>
  <c r="V18" i="54"/>
  <c r="K68" i="54"/>
  <c r="K93" i="54" s="1"/>
  <c r="O18" i="54"/>
  <c r="K19" i="54" s="1"/>
  <c r="H18" i="54"/>
  <c r="J18" i="54"/>
  <c r="D68" i="54" s="1"/>
  <c r="AC13" i="54"/>
  <c r="AE13" i="54"/>
  <c r="Y63" i="54" s="1"/>
  <c r="V13" i="54"/>
  <c r="Q13" i="54"/>
  <c r="K63" i="54" s="1"/>
  <c r="K88" i="54" s="1"/>
  <c r="X13" i="54"/>
  <c r="R63" i="54" s="1"/>
  <c r="O13" i="54"/>
  <c r="D63" i="54"/>
  <c r="D88" i="54" s="1"/>
  <c r="H13" i="54"/>
  <c r="D14" i="54" s="1"/>
  <c r="D39" i="54" s="1"/>
  <c r="R58" i="54"/>
  <c r="D58" i="54"/>
  <c r="D83" i="54" s="1"/>
  <c r="K58" i="54"/>
  <c r="K83" i="54" s="1"/>
  <c r="AC8" i="54"/>
  <c r="Y9" i="54" s="1"/>
  <c r="V8" i="54"/>
  <c r="R9" i="54" s="1"/>
  <c r="R34" i="54" s="1"/>
  <c r="K9" i="54"/>
  <c r="K34" i="54" s="1"/>
  <c r="D9" i="54"/>
  <c r="D34" i="54" s="1"/>
  <c r="AG18" i="54"/>
  <c r="D51" i="53"/>
  <c r="D76" i="53" s="1"/>
  <c r="V83" i="53"/>
  <c r="W16" i="52"/>
  <c r="X16" i="52" s="1"/>
  <c r="F16" i="52"/>
  <c r="E16" i="52"/>
  <c r="N16" i="52"/>
  <c r="O16" i="52"/>
  <c r="D34" i="53" l="1"/>
  <c r="M91" i="53"/>
  <c r="K14" i="54"/>
  <c r="K39" i="54" s="1"/>
  <c r="R14" i="54"/>
  <c r="R39" i="54" s="1"/>
  <c r="Y14" i="54"/>
  <c r="Y39" i="54" s="1"/>
  <c r="R19" i="54"/>
  <c r="R44" i="54" s="1"/>
  <c r="K44" i="54"/>
  <c r="D19" i="54"/>
  <c r="D44" i="54" s="1"/>
  <c r="D93" i="54"/>
  <c r="Y88" i="54"/>
  <c r="R83" i="54"/>
  <c r="Y34" i="54"/>
  <c r="Y83" i="54"/>
  <c r="Y93" i="54"/>
  <c r="R88" i="54"/>
  <c r="Y44" i="54"/>
  <c r="D83" i="53"/>
  <c r="M42" i="53"/>
  <c r="V42" i="53"/>
  <c r="M34" i="53"/>
  <c r="V34" i="53"/>
  <c r="Y16" i="52"/>
  <c r="V17" i="52" s="1"/>
  <c r="D17" i="52"/>
  <c r="G16" i="52"/>
  <c r="M17" i="52"/>
  <c r="M66" i="52"/>
  <c r="N8" i="52"/>
  <c r="X8" i="52" s="1"/>
  <c r="E8" i="52"/>
  <c r="D58" i="52" s="1"/>
  <c r="AE92" i="52"/>
  <c r="AE67" i="52"/>
  <c r="D27" i="52"/>
  <c r="D51" i="52" s="1"/>
  <c r="D76" i="52" s="1"/>
  <c r="AE92" i="51"/>
  <c r="AE67" i="51"/>
  <c r="D27" i="51"/>
  <c r="D51" i="51" s="1"/>
  <c r="D76" i="51" s="1"/>
  <c r="W16" i="51"/>
  <c r="Y16" i="51" s="1"/>
  <c r="U16" i="51"/>
  <c r="T16" i="51"/>
  <c r="N16" i="51"/>
  <c r="E16" i="51"/>
  <c r="W8" i="51"/>
  <c r="X8" i="51" s="1"/>
  <c r="V58" i="51" s="1"/>
  <c r="V83" i="51" s="1"/>
  <c r="N8" i="51"/>
  <c r="E8" i="51"/>
  <c r="D58" i="51" s="1"/>
  <c r="D83" i="51" s="1"/>
  <c r="O16" i="50"/>
  <c r="N16" i="50"/>
  <c r="X16" i="50"/>
  <c r="V91" i="53" l="1"/>
  <c r="D91" i="53"/>
  <c r="D42" i="53"/>
  <c r="M83" i="53"/>
  <c r="V66" i="52"/>
  <c r="V91" i="52" s="1"/>
  <c r="M42" i="52"/>
  <c r="M58" i="52"/>
  <c r="D83" i="52"/>
  <c r="M9" i="52"/>
  <c r="M34" i="52" s="1"/>
  <c r="W8" i="52"/>
  <c r="D9" i="52"/>
  <c r="D34" i="52" s="1"/>
  <c r="V9" i="51"/>
  <c r="V34" i="51" s="1"/>
  <c r="D9" i="51"/>
  <c r="D34" i="51" s="1"/>
  <c r="F16" i="51"/>
  <c r="J16" i="51" s="1"/>
  <c r="O16" i="51"/>
  <c r="M66" i="51" s="1"/>
  <c r="M91" i="51" s="1"/>
  <c r="X16" i="51"/>
  <c r="V66" i="51" s="1"/>
  <c r="V91" i="51" s="1"/>
  <c r="O8" i="51"/>
  <c r="M58" i="51" s="1"/>
  <c r="M83" i="51" s="1"/>
  <c r="W8" i="50"/>
  <c r="Y8" i="50"/>
  <c r="P16" i="50"/>
  <c r="D66" i="52" l="1"/>
  <c r="D91" i="52" s="1"/>
  <c r="M91" i="52"/>
  <c r="V9" i="52"/>
  <c r="V34" i="52" s="1"/>
  <c r="V58" i="52"/>
  <c r="V83" i="52" s="1"/>
  <c r="V42" i="52"/>
  <c r="M83" i="52"/>
  <c r="D42" i="52"/>
  <c r="V17" i="51"/>
  <c r="V42" i="51" s="1"/>
  <c r="M17" i="51"/>
  <c r="M42" i="51" s="1"/>
  <c r="M9" i="51"/>
  <c r="M34" i="51" s="1"/>
  <c r="D17" i="51"/>
  <c r="D42" i="51" s="1"/>
  <c r="K16" i="51"/>
  <c r="D66" i="51" s="1"/>
  <c r="D91" i="51" s="1"/>
  <c r="M66" i="50"/>
  <c r="M91" i="50" s="1"/>
  <c r="W16" i="50"/>
  <c r="V66" i="50" s="1"/>
  <c r="M17" i="50"/>
  <c r="M42" i="50" s="1"/>
  <c r="G16" i="50"/>
  <c r="E16" i="50"/>
  <c r="N8" i="50"/>
  <c r="M9" i="50" s="1"/>
  <c r="AE92" i="50"/>
  <c r="AE67" i="50"/>
  <c r="D27" i="50"/>
  <c r="D51" i="50" s="1"/>
  <c r="D76" i="50" s="1"/>
  <c r="E8" i="50"/>
  <c r="D9" i="50" s="1"/>
  <c r="K16" i="49"/>
  <c r="D16" i="49"/>
  <c r="R16" i="49"/>
  <c r="Y16" i="49"/>
  <c r="Y41" i="49" s="1"/>
  <c r="Y21" i="49"/>
  <c r="R21" i="49"/>
  <c r="K21" i="49"/>
  <c r="D21" i="49"/>
  <c r="E18" i="49"/>
  <c r="D19" i="49" s="1"/>
  <c r="D44" i="49" s="1"/>
  <c r="L18" i="49"/>
  <c r="Z18" i="49"/>
  <c r="Y19" i="49" s="1"/>
  <c r="Y44" i="49" s="1"/>
  <c r="S18" i="49"/>
  <c r="R19" i="49" s="1"/>
  <c r="R44" i="49" s="1"/>
  <c r="Z8" i="49"/>
  <c r="Y9" i="49" s="1"/>
  <c r="Z13" i="49"/>
  <c r="Y14" i="49" s="1"/>
  <c r="S13" i="49"/>
  <c r="R14" i="49" s="1"/>
  <c r="L13" i="49"/>
  <c r="K14" i="49" s="1"/>
  <c r="E13" i="49"/>
  <c r="D14" i="49" s="1"/>
  <c r="S8" i="49"/>
  <c r="R9" i="49" s="1"/>
  <c r="Y11" i="49"/>
  <c r="R11" i="49"/>
  <c r="L8" i="49"/>
  <c r="K9" i="49" s="1"/>
  <c r="K11" i="49"/>
  <c r="E8" i="49"/>
  <c r="D9" i="49" s="1"/>
  <c r="D11" i="49"/>
  <c r="D36" i="49" s="1"/>
  <c r="D27" i="49"/>
  <c r="D51" i="49" s="1"/>
  <c r="D76" i="49" s="1"/>
  <c r="V17" i="50" l="1"/>
  <c r="V42" i="50" s="1"/>
  <c r="V91" i="50"/>
  <c r="F16" i="50"/>
  <c r="D66" i="50" s="1"/>
  <c r="D91" i="50" s="1"/>
  <c r="M58" i="50"/>
  <c r="M83" i="50" s="1"/>
  <c r="D58" i="50"/>
  <c r="X8" i="50"/>
  <c r="V9" i="50" s="1"/>
  <c r="D34" i="50"/>
  <c r="R68" i="49"/>
  <c r="R93" i="49" s="1"/>
  <c r="Y68" i="49"/>
  <c r="Y93" i="49" s="1"/>
  <c r="D68" i="49"/>
  <c r="D93" i="49" s="1"/>
  <c r="K63" i="49"/>
  <c r="K88" i="49" s="1"/>
  <c r="Y63" i="49"/>
  <c r="Y88" i="49" s="1"/>
  <c r="Y58" i="49"/>
  <c r="Y83" i="49" s="1"/>
  <c r="R63" i="49"/>
  <c r="R88" i="49" s="1"/>
  <c r="D63" i="49"/>
  <c r="D88" i="49" s="1"/>
  <c r="R58" i="49"/>
  <c r="R83" i="49" s="1"/>
  <c r="K58" i="49"/>
  <c r="K83" i="49" s="1"/>
  <c r="D58" i="49"/>
  <c r="D83" i="49" s="1"/>
  <c r="K19" i="49"/>
  <c r="K68" i="49" s="1"/>
  <c r="K39" i="49"/>
  <c r="K34" i="49"/>
  <c r="K41" i="49"/>
  <c r="R41" i="49"/>
  <c r="D41" i="49"/>
  <c r="K36" i="49"/>
  <c r="R36" i="49"/>
  <c r="Y34" i="49"/>
  <c r="D39" i="49"/>
  <c r="Y39" i="49"/>
  <c r="Y46" i="49"/>
  <c r="R46" i="49"/>
  <c r="K46" i="49"/>
  <c r="R39" i="49"/>
  <c r="R34" i="49"/>
  <c r="D46" i="49"/>
  <c r="Y36" i="49"/>
  <c r="D34" i="49"/>
  <c r="AA18" i="48"/>
  <c r="AB18" i="48" s="1"/>
  <c r="Z18" i="48"/>
  <c r="T18" i="48"/>
  <c r="S18" i="48"/>
  <c r="U18" i="48" s="1"/>
  <c r="V18" i="48" s="1"/>
  <c r="N18" i="48"/>
  <c r="M18" i="48"/>
  <c r="P18" i="48"/>
  <c r="J18" i="48"/>
  <c r="I18" i="48"/>
  <c r="H18" i="48"/>
  <c r="G18" i="48"/>
  <c r="F18" i="48"/>
  <c r="E18" i="48"/>
  <c r="O18" i="48"/>
  <c r="L18" i="48"/>
  <c r="D17" i="50" l="1"/>
  <c r="D42" i="50" s="1"/>
  <c r="V58" i="50"/>
  <c r="V83" i="50" s="1"/>
  <c r="V34" i="50"/>
  <c r="M34" i="50"/>
  <c r="D83" i="50"/>
  <c r="K44" i="49"/>
  <c r="K93" i="49"/>
  <c r="Y19" i="48"/>
  <c r="Y68" i="48"/>
  <c r="R68" i="48"/>
  <c r="R19" i="48"/>
  <c r="K68" i="48"/>
  <c r="D68" i="48"/>
  <c r="D19" i="48"/>
  <c r="AD13" i="48" l="1"/>
  <c r="AC13" i="48"/>
  <c r="AB13" i="48"/>
  <c r="AA13" i="48"/>
  <c r="Z13" i="48"/>
  <c r="X13" i="48"/>
  <c r="W13" i="48"/>
  <c r="V13" i="48"/>
  <c r="U13" i="48"/>
  <c r="T13" i="48"/>
  <c r="S13" i="48"/>
  <c r="Q13" i="48"/>
  <c r="P13" i="48"/>
  <c r="O13" i="48"/>
  <c r="N13" i="48"/>
  <c r="M13" i="48"/>
  <c r="L13" i="48"/>
  <c r="G13" i="48"/>
  <c r="F13" i="48"/>
  <c r="I13" i="48"/>
  <c r="H13" i="48"/>
  <c r="E13" i="48"/>
  <c r="D27" i="48"/>
  <c r="D51" i="48" s="1"/>
  <c r="D76" i="48" s="1"/>
  <c r="AF18" i="48"/>
  <c r="AC8" i="48"/>
  <c r="AB8" i="48"/>
  <c r="AA8" i="48"/>
  <c r="Z8" i="48"/>
  <c r="W8" i="48"/>
  <c r="V8" i="48"/>
  <c r="U8" i="48"/>
  <c r="T8" i="48"/>
  <c r="S8" i="48"/>
  <c r="Q8" i="48"/>
  <c r="P8" i="48"/>
  <c r="O8" i="48"/>
  <c r="N8" i="48"/>
  <c r="M8" i="48"/>
  <c r="L8" i="48"/>
  <c r="I8" i="48"/>
  <c r="H8" i="48"/>
  <c r="G8" i="48"/>
  <c r="F8" i="48"/>
  <c r="E8" i="48"/>
  <c r="D44" i="48" l="1"/>
  <c r="K19" i="48"/>
  <c r="Y63" i="48"/>
  <c r="R63" i="48"/>
  <c r="R88" i="48" s="1"/>
  <c r="R14" i="48"/>
  <c r="R39" i="48" s="1"/>
  <c r="K63" i="48"/>
  <c r="K88" i="48" s="1"/>
  <c r="K14" i="48"/>
  <c r="D63" i="48"/>
  <c r="D88" i="48" s="1"/>
  <c r="D14" i="48"/>
  <c r="D39" i="48" s="1"/>
  <c r="Y58" i="48"/>
  <c r="Y83" i="48" s="1"/>
  <c r="AG18" i="48"/>
  <c r="R58" i="48"/>
  <c r="R83" i="48" s="1"/>
  <c r="D58" i="48"/>
  <c r="D83" i="48" s="1"/>
  <c r="K9" i="48"/>
  <c r="K34" i="48" s="1"/>
  <c r="K58" i="48"/>
  <c r="K83" i="48" s="1"/>
  <c r="R9" i="48"/>
  <c r="R34" i="48" s="1"/>
  <c r="Y9" i="48"/>
  <c r="Y34" i="48" s="1"/>
  <c r="D9" i="48"/>
  <c r="D34" i="48" s="1"/>
  <c r="R44" i="48" l="1"/>
  <c r="K44" i="48"/>
  <c r="Y14" i="48"/>
  <c r="Y39" i="48" s="1"/>
  <c r="K39" i="48"/>
  <c r="D93" i="48"/>
  <c r="Y88" i="48"/>
  <c r="Y44" i="48"/>
  <c r="R93" i="48"/>
  <c r="K93" i="48"/>
  <c r="Y93" i="48"/>
  <c r="S18" i="43"/>
  <c r="U18" i="43"/>
  <c r="H44" i="43"/>
  <c r="D44" i="43"/>
  <c r="D27" i="46" l="1"/>
  <c r="D51" i="46" s="1"/>
  <c r="D76" i="46" s="1"/>
  <c r="B20" i="46"/>
  <c r="B19" i="46"/>
  <c r="AF18" i="46"/>
  <c r="AE18" i="46"/>
  <c r="B18" i="46"/>
  <c r="B17" i="46"/>
  <c r="AD16" i="46"/>
  <c r="W16" i="46"/>
  <c r="V66" i="46" s="1"/>
  <c r="V91" i="46" s="1"/>
  <c r="U16" i="46"/>
  <c r="O16" i="46"/>
  <c r="N16" i="46"/>
  <c r="M66" i="46" s="1"/>
  <c r="M91" i="46" s="1"/>
  <c r="L16" i="46"/>
  <c r="B16" i="46"/>
  <c r="X8" i="46"/>
  <c r="V58" i="46" s="1"/>
  <c r="V83" i="46" s="1"/>
  <c r="W8" i="46"/>
  <c r="O8" i="46"/>
  <c r="N8" i="46"/>
  <c r="M58" i="46" s="1"/>
  <c r="M83" i="46" s="1"/>
  <c r="F8" i="46"/>
  <c r="E8" i="46"/>
  <c r="X16" i="46" l="1"/>
  <c r="Y16" i="46" s="1"/>
  <c r="V17" i="46" s="1"/>
  <c r="V42" i="46" s="1"/>
  <c r="F16" i="46"/>
  <c r="G8" i="46"/>
  <c r="D58" i="46" s="1"/>
  <c r="D83" i="46" s="1"/>
  <c r="E16" i="46"/>
  <c r="H16" i="46" s="1"/>
  <c r="D66" i="46" s="1"/>
  <c r="D91" i="46" s="1"/>
  <c r="P16" i="46"/>
  <c r="M17" i="46" s="1"/>
  <c r="M42" i="46" s="1"/>
  <c r="Y8" i="46"/>
  <c r="V9" i="46" s="1"/>
  <c r="V34" i="46" s="1"/>
  <c r="P8" i="46"/>
  <c r="M9" i="46" s="1"/>
  <c r="M34" i="46" s="1"/>
  <c r="D9" i="46"/>
  <c r="D34" i="46" s="1"/>
  <c r="AA18" i="44"/>
  <c r="AB18" i="44"/>
  <c r="AD18" i="44"/>
  <c r="AC18" i="44" s="1"/>
  <c r="T18" i="44"/>
  <c r="U18" i="44"/>
  <c r="X18" i="44"/>
  <c r="E18" i="44"/>
  <c r="M18" i="44"/>
  <c r="L18" i="44"/>
  <c r="P18" i="44"/>
  <c r="Q18" i="44" s="1"/>
  <c r="F18" i="44"/>
  <c r="I18" i="44"/>
  <c r="H18" i="44" s="1"/>
  <c r="AD13" i="44"/>
  <c r="AC13" i="44" s="1"/>
  <c r="T13" i="44"/>
  <c r="R63" i="44" s="1"/>
  <c r="L13" i="44"/>
  <c r="M13" i="44"/>
  <c r="K63" i="44" s="1"/>
  <c r="F13" i="44"/>
  <c r="D63" i="44" s="1"/>
  <c r="E13" i="44"/>
  <c r="AA8" i="44"/>
  <c r="Y58" i="44" s="1"/>
  <c r="T8" i="44"/>
  <c r="R58" i="44" s="1"/>
  <c r="S8" i="44"/>
  <c r="M8" i="44"/>
  <c r="K58" i="44" s="1"/>
  <c r="L8" i="44"/>
  <c r="AA13" i="44"/>
  <c r="Z13" i="44"/>
  <c r="S13" i="44"/>
  <c r="Z8" i="44"/>
  <c r="E8" i="44"/>
  <c r="F8" i="44"/>
  <c r="D58" i="44" s="1"/>
  <c r="D27" i="44"/>
  <c r="D51" i="44" s="1"/>
  <c r="D76" i="44" s="1"/>
  <c r="AF18" i="44"/>
  <c r="D17" i="46" l="1"/>
  <c r="D42" i="46" s="1"/>
  <c r="G16" i="46"/>
  <c r="Z18" i="44"/>
  <c r="Y68" i="44" s="1"/>
  <c r="AE18" i="44"/>
  <c r="S18" i="44"/>
  <c r="V18" i="44"/>
  <c r="O18" i="44"/>
  <c r="K68" i="44" s="1"/>
  <c r="D68" i="44"/>
  <c r="D93" i="44" s="1"/>
  <c r="N18" i="44"/>
  <c r="J18" i="44"/>
  <c r="Y63" i="44"/>
  <c r="Y88" i="44" s="1"/>
  <c r="G18" i="44"/>
  <c r="AE13" i="44"/>
  <c r="G13" i="44"/>
  <c r="D88" i="44" s="1"/>
  <c r="U13" i="44"/>
  <c r="R14" i="44" s="1"/>
  <c r="AB13" i="44"/>
  <c r="AB8" i="44"/>
  <c r="Y9" i="44" s="1"/>
  <c r="N13" i="44"/>
  <c r="K14" i="44" s="1"/>
  <c r="K39" i="44" s="1"/>
  <c r="U8" i="44"/>
  <c r="R9" i="44" s="1"/>
  <c r="N8" i="44"/>
  <c r="K9" i="44" s="1"/>
  <c r="K34" i="44" s="1"/>
  <c r="G8" i="44"/>
  <c r="D9" i="44" s="1"/>
  <c r="D34" i="44" s="1"/>
  <c r="K88" i="44"/>
  <c r="Y83" i="44"/>
  <c r="D83" i="44"/>
  <c r="K83" i="44"/>
  <c r="M95" i="43"/>
  <c r="T18" i="43"/>
  <c r="V18" i="43"/>
  <c r="O13" i="43"/>
  <c r="N13" i="43" s="1"/>
  <c r="O14" i="43" s="1"/>
  <c r="M13" i="43"/>
  <c r="F13" i="43"/>
  <c r="I13" i="43"/>
  <c r="AD8" i="43"/>
  <c r="W8" i="43"/>
  <c r="T8" i="43"/>
  <c r="R68" i="44" l="1"/>
  <c r="R93" i="44" s="1"/>
  <c r="Y19" i="44"/>
  <c r="Y44" i="44" s="1"/>
  <c r="Y93" i="44"/>
  <c r="R19" i="44"/>
  <c r="R44" i="44" s="1"/>
  <c r="K19" i="44"/>
  <c r="K44" i="44" s="1"/>
  <c r="D19" i="44"/>
  <c r="D44" i="44" s="1"/>
  <c r="Y14" i="44"/>
  <c r="Y39" i="44" s="1"/>
  <c r="D14" i="44"/>
  <c r="D39" i="44" s="1"/>
  <c r="R39" i="44"/>
  <c r="R88" i="44"/>
  <c r="R34" i="44"/>
  <c r="K93" i="44"/>
  <c r="Y34" i="44"/>
  <c r="R83" i="44"/>
  <c r="AB18" i="43"/>
  <c r="AC19" i="43" s="1"/>
  <c r="Z18" i="43"/>
  <c r="Z19" i="43" s="1"/>
  <c r="AC18" i="43"/>
  <c r="V21" i="43"/>
  <c r="M18" i="43"/>
  <c r="L18" i="43"/>
  <c r="L19" i="43" s="1"/>
  <c r="L44" i="43" s="1"/>
  <c r="J18" i="43"/>
  <c r="G20" i="43" s="1"/>
  <c r="G45" i="43" s="1"/>
  <c r="I18" i="43"/>
  <c r="I19" i="43"/>
  <c r="I44" i="43" s="1"/>
  <c r="AC14" i="43"/>
  <c r="AC15" i="43" s="1"/>
  <c r="AC40" i="43" s="1"/>
  <c r="Y14" i="43"/>
  <c r="Y15" i="43" s="1"/>
  <c r="Y40" i="43" s="1"/>
  <c r="AA13" i="43"/>
  <c r="AB13" i="43"/>
  <c r="AD14" i="43" s="1"/>
  <c r="AD39" i="43" s="1"/>
  <c r="V13" i="43"/>
  <c r="V14" i="43" s="1"/>
  <c r="V39" i="43" s="1"/>
  <c r="O16" i="43"/>
  <c r="O41" i="43" s="1"/>
  <c r="L16" i="43"/>
  <c r="L13" i="43"/>
  <c r="L14" i="43" s="1"/>
  <c r="E13" i="43"/>
  <c r="AA8" i="43"/>
  <c r="V8" i="43"/>
  <c r="V11" i="43" s="1"/>
  <c r="V36" i="43" s="1"/>
  <c r="N8" i="43"/>
  <c r="O9" i="43" s="1"/>
  <c r="O34" i="43" s="1"/>
  <c r="L8" i="43"/>
  <c r="M8" i="43"/>
  <c r="E8" i="43"/>
  <c r="E9" i="43" s="1"/>
  <c r="E34" i="43" s="1"/>
  <c r="F8" i="43"/>
  <c r="H8" i="43" s="1"/>
  <c r="H11" i="43" s="1"/>
  <c r="H36" i="43" s="1"/>
  <c r="H20" i="43"/>
  <c r="H45" i="43" s="1"/>
  <c r="AE18" i="43"/>
  <c r="AB20" i="43" s="1"/>
  <c r="X18" i="43"/>
  <c r="U20" i="43" s="1"/>
  <c r="Q18" i="43"/>
  <c r="N20" i="43" s="1"/>
  <c r="AE13" i="43"/>
  <c r="AB15" i="43" s="1"/>
  <c r="AB40" i="43" s="1"/>
  <c r="X13" i="43"/>
  <c r="Q13" i="43"/>
  <c r="N15" i="43" s="1"/>
  <c r="G15" i="43"/>
  <c r="G40" i="43" s="1"/>
  <c r="AB10" i="43"/>
  <c r="X8" i="43"/>
  <c r="U10" i="43" s="1"/>
  <c r="Q8" i="43"/>
  <c r="N10" i="43" s="1"/>
  <c r="J8" i="43"/>
  <c r="G10" i="43" s="1"/>
  <c r="O46" i="43"/>
  <c r="L46" i="43"/>
  <c r="D27" i="43"/>
  <c r="D51" i="43" s="1"/>
  <c r="D76" i="43" s="1"/>
  <c r="AD23" i="43"/>
  <c r="AA23" i="43"/>
  <c r="Z23" i="43"/>
  <c r="AA18" i="43"/>
  <c r="AD13" i="43"/>
  <c r="Z13" i="43"/>
  <c r="Z14" i="43" s="1"/>
  <c r="Z39" i="43" s="1"/>
  <c r="U13" i="43"/>
  <c r="S16" i="43" s="1"/>
  <c r="T13" i="43"/>
  <c r="S14" i="43" s="1"/>
  <c r="S39" i="43" s="1"/>
  <c r="S13" i="43"/>
  <c r="S9" i="43"/>
  <c r="S34" i="43" s="1"/>
  <c r="S41" i="43" l="1"/>
  <c r="U15" i="43"/>
  <c r="D20" i="43"/>
  <c r="D45" i="43" s="1"/>
  <c r="T68" i="43"/>
  <c r="T70" i="43"/>
  <c r="AA68" i="43"/>
  <c r="AA93" i="43" s="1"/>
  <c r="AA70" i="43"/>
  <c r="AA95" i="43" s="1"/>
  <c r="AB45" i="43"/>
  <c r="Z21" i="43"/>
  <c r="Z46" i="43" s="1"/>
  <c r="R21" i="43"/>
  <c r="U45" i="43"/>
  <c r="M68" i="43"/>
  <c r="M93" i="43" s="1"/>
  <c r="N45" i="43"/>
  <c r="N40" i="43"/>
  <c r="E14" i="43"/>
  <c r="E39" i="43" s="1"/>
  <c r="Z8" i="43"/>
  <c r="Z9" i="43" s="1"/>
  <c r="AB35" i="43"/>
  <c r="U35" i="43"/>
  <c r="N35" i="43"/>
  <c r="G35" i="43"/>
  <c r="AC44" i="43"/>
  <c r="AC21" i="43"/>
  <c r="AC46" i="43" s="1"/>
  <c r="V19" i="43"/>
  <c r="V44" i="43" s="1"/>
  <c r="R19" i="43"/>
  <c r="R44" i="43" s="1"/>
  <c r="O19" i="43"/>
  <c r="O44" i="43" s="1"/>
  <c r="H18" i="43"/>
  <c r="I21" i="43" s="1"/>
  <c r="I46" i="43" s="1"/>
  <c r="E21" i="43"/>
  <c r="E46" i="43" s="1"/>
  <c r="AC13" i="43"/>
  <c r="AD16" i="43" s="1"/>
  <c r="AD41" i="43" s="1"/>
  <c r="W13" i="43"/>
  <c r="V16" i="43" s="1"/>
  <c r="V41" i="43" s="1"/>
  <c r="H13" i="43"/>
  <c r="G13" i="43" s="1"/>
  <c r="AC8" i="43"/>
  <c r="G8" i="43"/>
  <c r="H9" i="43" s="1"/>
  <c r="H34" i="43" s="1"/>
  <c r="E19" i="43"/>
  <c r="E44" i="43" s="1"/>
  <c r="L41" i="43"/>
  <c r="V9" i="43"/>
  <c r="V34" i="43" s="1"/>
  <c r="O39" i="43"/>
  <c r="V46" i="43"/>
  <c r="E16" i="43"/>
  <c r="E11" i="43"/>
  <c r="S11" i="43"/>
  <c r="T58" i="43" s="1"/>
  <c r="L9" i="43"/>
  <c r="L34" i="43" s="1"/>
  <c r="R15" i="43"/>
  <c r="R40" i="43" s="1"/>
  <c r="Z44" i="43"/>
  <c r="Z11" i="43"/>
  <c r="AC14" i="42"/>
  <c r="Q13" i="42"/>
  <c r="P13" i="42"/>
  <c r="M13" i="42"/>
  <c r="G13" i="42"/>
  <c r="E13" i="42"/>
  <c r="H13" i="42" s="1"/>
  <c r="Z8" i="42"/>
  <c r="X8" i="42"/>
  <c r="H8" i="42"/>
  <c r="F8" i="42"/>
  <c r="AD23" i="42"/>
  <c r="U40" i="43" l="1"/>
  <c r="S63" i="43"/>
  <c r="S65" i="43"/>
  <c r="W65" i="43" s="1"/>
  <c r="W90" i="43" s="1"/>
  <c r="L63" i="43"/>
  <c r="L88" i="43" s="1"/>
  <c r="E70" i="43"/>
  <c r="E95" i="43" s="1"/>
  <c r="E68" i="43"/>
  <c r="E93" i="43" s="1"/>
  <c r="L65" i="43"/>
  <c r="E41" i="43"/>
  <c r="AB8" i="43"/>
  <c r="AC9" i="43" s="1"/>
  <c r="AC34" i="43" s="1"/>
  <c r="Z36" i="43"/>
  <c r="T83" i="43"/>
  <c r="T60" i="43"/>
  <c r="T85" i="43" s="1"/>
  <c r="S36" i="43"/>
  <c r="F60" i="43"/>
  <c r="F85" i="43" s="1"/>
  <c r="F58" i="43"/>
  <c r="F83" i="43" s="1"/>
  <c r="E36" i="43"/>
  <c r="H16" i="43"/>
  <c r="H41" i="43" s="1"/>
  <c r="AC11" i="43"/>
  <c r="L11" i="43"/>
  <c r="M58" i="43" s="1"/>
  <c r="O8" i="43"/>
  <c r="O11" i="43" s="1"/>
  <c r="O36" i="43" s="1"/>
  <c r="L39" i="43"/>
  <c r="T95" i="43"/>
  <c r="T93" i="43"/>
  <c r="R46" i="43"/>
  <c r="Z65" i="43"/>
  <c r="Z16" i="43"/>
  <c r="Z41" i="43" s="1"/>
  <c r="Z63" i="43"/>
  <c r="F60" i="42"/>
  <c r="F58" i="42"/>
  <c r="AC46" i="42"/>
  <c r="Z46" i="42"/>
  <c r="O46" i="42"/>
  <c r="L46" i="42"/>
  <c r="H46" i="42"/>
  <c r="E44" i="42"/>
  <c r="D27" i="42"/>
  <c r="D51" i="42" s="1"/>
  <c r="D76" i="42" s="1"/>
  <c r="AA23" i="42"/>
  <c r="Z23" i="42"/>
  <c r="AA18" i="42"/>
  <c r="Z18" i="42"/>
  <c r="X18" i="42"/>
  <c r="W18" i="42"/>
  <c r="U18" i="42"/>
  <c r="V19" i="42" s="1"/>
  <c r="V44" i="42" s="1"/>
  <c r="S18" i="42"/>
  <c r="M18" i="42"/>
  <c r="O19" i="42" s="1"/>
  <c r="O44" i="42" s="1"/>
  <c r="L18" i="42"/>
  <c r="L19" i="42" s="1"/>
  <c r="L44" i="42" s="1"/>
  <c r="F18" i="42"/>
  <c r="E21" i="42" s="1"/>
  <c r="E46" i="42" s="1"/>
  <c r="E18" i="42"/>
  <c r="AC15" i="42"/>
  <c r="AC40" i="42" s="1"/>
  <c r="Y14" i="42"/>
  <c r="AE13" i="42"/>
  <c r="AD13" i="42"/>
  <c r="AB13" i="42"/>
  <c r="AD14" i="42" s="1"/>
  <c r="AD39" i="42" s="1"/>
  <c r="Z13" i="42"/>
  <c r="X13" i="42"/>
  <c r="V13" i="42"/>
  <c r="V14" i="42" s="1"/>
  <c r="V39" i="42" s="1"/>
  <c r="U13" i="42"/>
  <c r="T13" i="42"/>
  <c r="S14" i="42" s="1"/>
  <c r="S39" i="42" s="1"/>
  <c r="S13" i="42"/>
  <c r="O13" i="42"/>
  <c r="F13" i="42"/>
  <c r="H9" i="42"/>
  <c r="H34" i="42" s="1"/>
  <c r="E9" i="42"/>
  <c r="E34" i="42" s="1"/>
  <c r="AE8" i="42"/>
  <c r="AB8" i="42"/>
  <c r="Z10" i="42" s="1"/>
  <c r="U8" i="42"/>
  <c r="V10" i="42" s="1"/>
  <c r="V35" i="42" s="1"/>
  <c r="S8" i="42"/>
  <c r="Q8" i="42"/>
  <c r="P8" i="42"/>
  <c r="N8" i="42"/>
  <c r="O9" i="42" s="1"/>
  <c r="O34" i="42" s="1"/>
  <c r="L8" i="42"/>
  <c r="R27" i="41"/>
  <c r="N27" i="41"/>
  <c r="F27" i="41"/>
  <c r="D27" i="41"/>
  <c r="C27" i="41"/>
  <c r="Q23" i="41"/>
  <c r="O23" i="41"/>
  <c r="F23" i="41"/>
  <c r="D23" i="41"/>
  <c r="N19" i="41"/>
  <c r="O19" i="41"/>
  <c r="M53" i="41" s="1"/>
  <c r="D19" i="41"/>
  <c r="E15" i="41"/>
  <c r="C15" i="41"/>
  <c r="D15" i="41"/>
  <c r="O7" i="41"/>
  <c r="I68" i="43" l="1"/>
  <c r="I93" i="43" s="1"/>
  <c r="I70" i="43"/>
  <c r="I95" i="43" s="1"/>
  <c r="P65" i="43"/>
  <c r="P90" i="43" s="1"/>
  <c r="L90" i="43"/>
  <c r="P63" i="43"/>
  <c r="P88" i="43" s="1"/>
  <c r="O64" i="43"/>
  <c r="O89" i="43" s="1"/>
  <c r="S88" i="43"/>
  <c r="V64" i="43"/>
  <c r="V89" i="43" s="1"/>
  <c r="H69" i="43"/>
  <c r="H94" i="43" s="1"/>
  <c r="H14" i="43"/>
  <c r="Z58" i="43"/>
  <c r="Z60" i="43"/>
  <c r="AD60" i="43" s="1"/>
  <c r="AC36" i="43"/>
  <c r="Z34" i="43"/>
  <c r="AA85" i="43"/>
  <c r="AA83" i="43"/>
  <c r="L36" i="43"/>
  <c r="M60" i="43"/>
  <c r="M85" i="43" s="1"/>
  <c r="M83" i="43"/>
  <c r="W63" i="43"/>
  <c r="W88" i="43" s="1"/>
  <c r="S90" i="43"/>
  <c r="AD63" i="43"/>
  <c r="AD88" i="43" s="1"/>
  <c r="Z88" i="43"/>
  <c r="AC64" i="43"/>
  <c r="AC89" i="43" s="1"/>
  <c r="Z90" i="43"/>
  <c r="AD65" i="43"/>
  <c r="AD90" i="43" s="1"/>
  <c r="Z14" i="42"/>
  <c r="Z39" i="42" s="1"/>
  <c r="Y15" i="42"/>
  <c r="Y40" i="42" s="1"/>
  <c r="S16" i="42"/>
  <c r="S41" i="42" s="1"/>
  <c r="O16" i="42"/>
  <c r="O41" i="42" s="1"/>
  <c r="E14" i="42"/>
  <c r="E39" i="42" s="1"/>
  <c r="Z35" i="42"/>
  <c r="AC9" i="42"/>
  <c r="AC34" i="42" s="1"/>
  <c r="S9" i="42"/>
  <c r="S34" i="42" s="1"/>
  <c r="E11" i="42"/>
  <c r="E36" i="42" s="1"/>
  <c r="AA70" i="42"/>
  <c r="AA95" i="42" s="1"/>
  <c r="AC19" i="42"/>
  <c r="AC44" i="42" s="1"/>
  <c r="AA68" i="42"/>
  <c r="AA93" i="42" s="1"/>
  <c r="R19" i="42"/>
  <c r="R44" i="42" s="1"/>
  <c r="M70" i="42"/>
  <c r="M95" i="42" s="1"/>
  <c r="M68" i="42"/>
  <c r="M93" i="42" s="1"/>
  <c r="F70" i="42"/>
  <c r="F95" i="42" s="1"/>
  <c r="F93" i="42"/>
  <c r="L13" i="42"/>
  <c r="F85" i="42"/>
  <c r="AC13" i="42"/>
  <c r="T18" i="42"/>
  <c r="V18" i="42"/>
  <c r="V21" i="42" s="1"/>
  <c r="V46" i="42" s="1"/>
  <c r="W13" i="42"/>
  <c r="V16" i="42" s="1"/>
  <c r="V41" i="42" s="1"/>
  <c r="M8" i="42"/>
  <c r="O8" i="42"/>
  <c r="O11" i="42" s="1"/>
  <c r="O36" i="42" s="1"/>
  <c r="T8" i="42"/>
  <c r="AA8" i="42"/>
  <c r="H16" i="42"/>
  <c r="H41" i="42" s="1"/>
  <c r="H14" i="42"/>
  <c r="H39" i="42" s="1"/>
  <c r="E16" i="42"/>
  <c r="E41" i="42" s="1"/>
  <c r="H19" i="42"/>
  <c r="H44" i="42" s="1"/>
  <c r="F83" i="42"/>
  <c r="L9" i="42"/>
  <c r="L34" i="42" s="1"/>
  <c r="R15" i="42"/>
  <c r="R40" i="42" s="1"/>
  <c r="Z19" i="42"/>
  <c r="Z44" i="42" s="1"/>
  <c r="H11" i="42"/>
  <c r="H36" i="42" s="1"/>
  <c r="AA13" i="42"/>
  <c r="N13" i="42"/>
  <c r="B57" i="41"/>
  <c r="B16" i="41"/>
  <c r="B34" i="41"/>
  <c r="Z34" i="41" s="1"/>
  <c r="Q27" i="41"/>
  <c r="O27" i="41"/>
  <c r="N23" i="41"/>
  <c r="P23" i="41" s="1"/>
  <c r="M24" i="41" s="1"/>
  <c r="C23" i="41"/>
  <c r="P19" i="41"/>
  <c r="M20" i="41" s="1"/>
  <c r="F19" i="41"/>
  <c r="B53" i="41" s="1"/>
  <c r="C19" i="41"/>
  <c r="Q15" i="41"/>
  <c r="O15" i="41"/>
  <c r="M49" i="41" s="1"/>
  <c r="N15" i="41"/>
  <c r="B49" i="41"/>
  <c r="O11" i="41"/>
  <c r="M45" i="41" s="1"/>
  <c r="N11" i="41"/>
  <c r="D11" i="41"/>
  <c r="B45" i="41" s="1"/>
  <c r="C11" i="41"/>
  <c r="N7" i="41"/>
  <c r="D7" i="41"/>
  <c r="C7" i="41"/>
  <c r="Z1" i="41"/>
  <c r="E19" i="40"/>
  <c r="S19" i="40"/>
  <c r="T19" i="40"/>
  <c r="AA19" i="40"/>
  <c r="Z19" i="40"/>
  <c r="M19" i="40"/>
  <c r="L19" i="40"/>
  <c r="F19" i="40"/>
  <c r="AA14" i="40"/>
  <c r="Z14" i="40"/>
  <c r="H39" i="43" l="1"/>
  <c r="F63" i="43"/>
  <c r="F88" i="43" s="1"/>
  <c r="F65" i="43"/>
  <c r="F90" i="43" s="1"/>
  <c r="AC59" i="43"/>
  <c r="AD58" i="43"/>
  <c r="AA65" i="42"/>
  <c r="AA90" i="42" s="1"/>
  <c r="AA63" i="42"/>
  <c r="AA88" i="42" s="1"/>
  <c r="Z16" i="42"/>
  <c r="Z41" i="42" s="1"/>
  <c r="AD16" i="42"/>
  <c r="AD41" i="42" s="1"/>
  <c r="S65" i="42"/>
  <c r="W65" i="42" s="1"/>
  <c r="W90" i="42" s="1"/>
  <c r="S63" i="42"/>
  <c r="M65" i="42"/>
  <c r="M90" i="42" s="1"/>
  <c r="M63" i="42"/>
  <c r="M88" i="42" s="1"/>
  <c r="O14" i="42"/>
  <c r="O39" i="42" s="1"/>
  <c r="L16" i="42"/>
  <c r="L41" i="42" s="1"/>
  <c r="F65" i="42"/>
  <c r="F90" i="42" s="1"/>
  <c r="F63" i="42"/>
  <c r="F88" i="42" s="1"/>
  <c r="Z58" i="42"/>
  <c r="Z83" i="42" s="1"/>
  <c r="Z60" i="42"/>
  <c r="S11" i="42"/>
  <c r="L11" i="42"/>
  <c r="L36" i="42" s="1"/>
  <c r="M60" i="42"/>
  <c r="M85" i="42" s="1"/>
  <c r="M58" i="42"/>
  <c r="M83" i="42" s="1"/>
  <c r="T70" i="42"/>
  <c r="T95" i="42" s="1"/>
  <c r="T68" i="42"/>
  <c r="T93" i="42" s="1"/>
  <c r="R21" i="42"/>
  <c r="R46" i="42" s="1"/>
  <c r="L14" i="42"/>
  <c r="L39" i="42" s="1"/>
  <c r="AC11" i="42"/>
  <c r="AC36" i="42" s="1"/>
  <c r="E23" i="41"/>
  <c r="B24" i="41" s="1"/>
  <c r="Z24" i="41" s="1"/>
  <c r="M16" i="41"/>
  <c r="Q11" i="41"/>
  <c r="M12" i="41" s="1"/>
  <c r="M57" i="41"/>
  <c r="AK57" i="41" s="1"/>
  <c r="B61" i="41"/>
  <c r="Z61" i="41" s="1"/>
  <c r="Z57" i="41"/>
  <c r="Z53" i="41"/>
  <c r="M41" i="41"/>
  <c r="AK41" i="41" s="1"/>
  <c r="AK49" i="41"/>
  <c r="B41" i="41"/>
  <c r="Z41" i="41" s="1"/>
  <c r="B8" i="41"/>
  <c r="Z8" i="41" s="1"/>
  <c r="P15" i="41"/>
  <c r="AK24" i="41"/>
  <c r="M8" i="41"/>
  <c r="AK8" i="41" s="1"/>
  <c r="Z49" i="41"/>
  <c r="E11" i="41"/>
  <c r="S27" i="41"/>
  <c r="AK45" i="41"/>
  <c r="E19" i="41"/>
  <c r="B20" i="41" s="1"/>
  <c r="AK53" i="41"/>
  <c r="Z45" i="41"/>
  <c r="E27" i="41"/>
  <c r="B28" i="41" s="1"/>
  <c r="P27" i="41"/>
  <c r="S14" i="40"/>
  <c r="T14" i="40"/>
  <c r="M14" i="40"/>
  <c r="E14" i="40"/>
  <c r="Z9" i="40"/>
  <c r="AA9" i="40"/>
  <c r="S9" i="40"/>
  <c r="T9" i="40"/>
  <c r="L9" i="40"/>
  <c r="M9" i="40"/>
  <c r="L14" i="40"/>
  <c r="F14" i="40"/>
  <c r="E9" i="40"/>
  <c r="F9" i="40"/>
  <c r="D28" i="40"/>
  <c r="D52" i="40" s="1"/>
  <c r="D77" i="40" s="1"/>
  <c r="AF19" i="40"/>
  <c r="AD60" i="42" l="1"/>
  <c r="Z85" i="42"/>
  <c r="AD85" i="42" s="1"/>
  <c r="AC59" i="42"/>
  <c r="AD58" i="42"/>
  <c r="T58" i="42"/>
  <c r="T83" i="42" s="1"/>
  <c r="T60" i="42"/>
  <c r="T85" i="42" s="1"/>
  <c r="S36" i="42"/>
  <c r="V64" i="42"/>
  <c r="V89" i="42" s="1"/>
  <c r="S90" i="42"/>
  <c r="S88" i="42"/>
  <c r="W63" i="42"/>
  <c r="W88" i="42" s="1"/>
  <c r="M28" i="41"/>
  <c r="AK28" i="41" s="1"/>
  <c r="AK16" i="41"/>
  <c r="M61" i="41"/>
  <c r="AK61" i="41" s="1"/>
  <c r="Z16" i="41"/>
  <c r="AK12" i="41"/>
  <c r="Z28" i="41"/>
  <c r="Z20" i="41"/>
  <c r="B12" i="41"/>
  <c r="Z12" i="41" s="1"/>
  <c r="AK20" i="41"/>
  <c r="N14" i="40"/>
  <c r="K15" i="40" s="1"/>
  <c r="U19" i="40"/>
  <c r="R69" i="40" s="1"/>
  <c r="AB19" i="40"/>
  <c r="N19" i="40"/>
  <c r="G19" i="40"/>
  <c r="AB14" i="40"/>
  <c r="U14" i="40"/>
  <c r="R15" i="40" s="1"/>
  <c r="G14" i="40"/>
  <c r="D64" i="40" s="1"/>
  <c r="AB9" i="40"/>
  <c r="Y10" i="40" s="1"/>
  <c r="Y36" i="40" s="1"/>
  <c r="U9" i="40"/>
  <c r="R10" i="40" s="1"/>
  <c r="N9" i="40"/>
  <c r="K10" i="40" s="1"/>
  <c r="K36" i="40" s="1"/>
  <c r="G9" i="40"/>
  <c r="D10" i="40" s="1"/>
  <c r="D36" i="40" s="1"/>
  <c r="AG19" i="40"/>
  <c r="H9" i="39"/>
  <c r="J9" i="39"/>
  <c r="U49" i="39"/>
  <c r="T49" i="39"/>
  <c r="S49" i="39"/>
  <c r="G49" i="39"/>
  <c r="F49" i="39"/>
  <c r="E49" i="39"/>
  <c r="U43" i="39"/>
  <c r="T43" i="39"/>
  <c r="S43" i="39"/>
  <c r="G43" i="39"/>
  <c r="F43" i="39"/>
  <c r="E43" i="39"/>
  <c r="AE37" i="39"/>
  <c r="AC37" i="39"/>
  <c r="AB37" i="39"/>
  <c r="Z37" i="39"/>
  <c r="X37" i="39"/>
  <c r="V37" i="39"/>
  <c r="U37" i="39"/>
  <c r="S37" i="39"/>
  <c r="Q37" i="39"/>
  <c r="O37" i="39"/>
  <c r="N37" i="39"/>
  <c r="L37" i="39"/>
  <c r="J37" i="39"/>
  <c r="H37" i="39"/>
  <c r="G37" i="39"/>
  <c r="E37" i="39"/>
  <c r="Y20" i="40" l="1"/>
  <c r="Y46" i="40" s="1"/>
  <c r="Y69" i="40"/>
  <c r="Y94" i="40" s="1"/>
  <c r="K20" i="40"/>
  <c r="K46" i="40" s="1"/>
  <c r="K69" i="40"/>
  <c r="K94" i="40" s="1"/>
  <c r="D20" i="40"/>
  <c r="D46" i="40" s="1"/>
  <c r="D69" i="40"/>
  <c r="D94" i="40" s="1"/>
  <c r="Y15" i="40"/>
  <c r="Y41" i="40" s="1"/>
  <c r="Y64" i="40"/>
  <c r="Y89" i="40" s="1"/>
  <c r="K64" i="40"/>
  <c r="K89" i="40" s="1"/>
  <c r="R64" i="40"/>
  <c r="R89" i="40" s="1"/>
  <c r="Y59" i="40"/>
  <c r="Y84" i="40" s="1"/>
  <c r="R59" i="40"/>
  <c r="R84" i="40" s="1"/>
  <c r="K59" i="40"/>
  <c r="K84" i="40" s="1"/>
  <c r="D59" i="40"/>
  <c r="D84" i="40" s="1"/>
  <c r="AD83" i="42"/>
  <c r="AC84" i="42"/>
  <c r="R20" i="40"/>
  <c r="R46" i="40" s="1"/>
  <c r="R94" i="40"/>
  <c r="R41" i="40"/>
  <c r="K41" i="40"/>
  <c r="D89" i="40"/>
  <c r="D15" i="40"/>
  <c r="D41" i="40" s="1"/>
  <c r="R36" i="40"/>
  <c r="AA37" i="39"/>
  <c r="W37" i="39"/>
  <c r="I37" i="39"/>
  <c r="M37" i="39"/>
  <c r="P37" i="39"/>
  <c r="AD37" i="39"/>
  <c r="F37" i="39"/>
  <c r="T37" i="39"/>
  <c r="S21" i="39"/>
  <c r="S22" i="39" s="1"/>
  <c r="T21" i="39"/>
  <c r="W22" i="39" s="1"/>
  <c r="U21" i="39"/>
  <c r="G21" i="39"/>
  <c r="M24" i="39" s="1"/>
  <c r="M52" i="39" s="1"/>
  <c r="F21" i="39"/>
  <c r="I22" i="39" s="1"/>
  <c r="E21" i="39"/>
  <c r="U15" i="39"/>
  <c r="T15" i="39"/>
  <c r="W16" i="39" s="1"/>
  <c r="S15" i="39"/>
  <c r="S16" i="39" s="1"/>
  <c r="F15" i="39"/>
  <c r="I18" i="39" s="1"/>
  <c r="I46" i="39" s="1"/>
  <c r="E15" i="39"/>
  <c r="E16" i="39" s="1"/>
  <c r="G15" i="39"/>
  <c r="M16" i="39" s="1"/>
  <c r="AE9" i="39"/>
  <c r="X9" i="39"/>
  <c r="S9" i="39"/>
  <c r="S10" i="39" s="1"/>
  <c r="S38" i="39" s="1"/>
  <c r="V9" i="39"/>
  <c r="W10" i="39" s="1"/>
  <c r="W38" i="39" s="1"/>
  <c r="U9" i="39"/>
  <c r="Q9" i="39"/>
  <c r="O9" i="39"/>
  <c r="N9" i="39"/>
  <c r="L10" i="39"/>
  <c r="L38" i="39" s="1"/>
  <c r="G9" i="39"/>
  <c r="E9" i="39"/>
  <c r="AC9" i="39"/>
  <c r="AB9" i="39"/>
  <c r="Z9" i="39"/>
  <c r="Z10" i="39" s="1"/>
  <c r="Z38" i="39" s="1"/>
  <c r="AB11" i="39"/>
  <c r="U11" i="39"/>
  <c r="N11" i="39"/>
  <c r="G11" i="39"/>
  <c r="D30" i="39"/>
  <c r="D57" i="39" s="1"/>
  <c r="D82" i="39" s="1"/>
  <c r="AF21" i="39"/>
  <c r="P10" i="39" l="1"/>
  <c r="P38" i="39" s="1"/>
  <c r="W50" i="39"/>
  <c r="S50" i="39"/>
  <c r="I50" i="39"/>
  <c r="E22" i="39"/>
  <c r="W44" i="39"/>
  <c r="S44" i="39"/>
  <c r="M44" i="39"/>
  <c r="E44" i="39"/>
  <c r="AB39" i="39"/>
  <c r="U39" i="39"/>
  <c r="N39" i="39"/>
  <c r="G39" i="39"/>
  <c r="AA24" i="39"/>
  <c r="AA52" i="39" s="1"/>
  <c r="AA22" i="39"/>
  <c r="AA18" i="39"/>
  <c r="AA46" i="39" s="1"/>
  <c r="AA16" i="39"/>
  <c r="M18" i="39"/>
  <c r="M46" i="39" s="1"/>
  <c r="I16" i="39"/>
  <c r="M22" i="39"/>
  <c r="S24" i="39"/>
  <c r="W24" i="39"/>
  <c r="W52" i="39" s="1"/>
  <c r="E24" i="39"/>
  <c r="I24" i="39"/>
  <c r="I52" i="39" s="1"/>
  <c r="S18" i="39"/>
  <c r="W18" i="39"/>
  <c r="W46" i="39" s="1"/>
  <c r="E18" i="39"/>
  <c r="AA9" i="39"/>
  <c r="Z12" i="39" s="1"/>
  <c r="Z40" i="39" s="1"/>
  <c r="AD9" i="39"/>
  <c r="AD12" i="39" s="1"/>
  <c r="AD40" i="39" s="1"/>
  <c r="AD10" i="39"/>
  <c r="AD38" i="39" s="1"/>
  <c r="T9" i="39"/>
  <c r="S12" i="39" s="1"/>
  <c r="S40" i="39" s="1"/>
  <c r="W9" i="39"/>
  <c r="W12" i="39" s="1"/>
  <c r="W40" i="39" s="1"/>
  <c r="M9" i="39"/>
  <c r="L12" i="39" s="1"/>
  <c r="L40" i="39" s="1"/>
  <c r="P9" i="39"/>
  <c r="P12" i="39" s="1"/>
  <c r="P40" i="39" s="1"/>
  <c r="I9" i="39"/>
  <c r="I12" i="39" s="1"/>
  <c r="I40" i="39" s="1"/>
  <c r="I10" i="39"/>
  <c r="I38" i="39" s="1"/>
  <c r="F9" i="39"/>
  <c r="E12" i="39" s="1"/>
  <c r="E40" i="39" s="1"/>
  <c r="E10" i="39"/>
  <c r="E38" i="39" s="1"/>
  <c r="AG21" i="39"/>
  <c r="R27" i="31"/>
  <c r="AA50" i="39" l="1"/>
  <c r="S52" i="39"/>
  <c r="AD73" i="39"/>
  <c r="M50" i="39"/>
  <c r="E50" i="39"/>
  <c r="E52" i="39"/>
  <c r="P73" i="39"/>
  <c r="AA44" i="39"/>
  <c r="S46" i="39"/>
  <c r="AD68" i="39"/>
  <c r="I44" i="39"/>
  <c r="E46" i="39"/>
  <c r="P68" i="39"/>
  <c r="Y64" i="39"/>
  <c r="Y89" i="39" s="1"/>
  <c r="K64" i="39"/>
  <c r="K89" i="39" s="1"/>
  <c r="R64" i="39"/>
  <c r="R89" i="39" s="1"/>
  <c r="D64" i="39"/>
  <c r="D89" i="39" s="1"/>
  <c r="F13" i="38"/>
  <c r="T13" i="38"/>
  <c r="S13" i="38"/>
  <c r="F18" i="38"/>
  <c r="AA13" i="38"/>
  <c r="Z13" i="38"/>
  <c r="E18" i="38"/>
  <c r="M18" i="38"/>
  <c r="L18" i="38" s="1"/>
  <c r="K19" i="38" s="1"/>
  <c r="T18" i="38"/>
  <c r="S18" i="38" s="1"/>
  <c r="R19" i="38" s="1"/>
  <c r="AB18" i="38"/>
  <c r="AA18" i="38"/>
  <c r="Z18" i="38"/>
  <c r="L13" i="38"/>
  <c r="M13" i="38"/>
  <c r="Z8" i="38"/>
  <c r="AA8" i="38"/>
  <c r="T8" i="38"/>
  <c r="S8" i="38" s="1"/>
  <c r="M8" i="38"/>
  <c r="L8" i="38" s="1"/>
  <c r="F8" i="38"/>
  <c r="E8" i="38" s="1"/>
  <c r="D27" i="38"/>
  <c r="D51" i="38" s="1"/>
  <c r="D76" i="38" s="1"/>
  <c r="E13" i="38"/>
  <c r="V73" i="39" l="1"/>
  <c r="T73" i="39"/>
  <c r="U73" i="39"/>
  <c r="F73" i="39"/>
  <c r="H73" i="39"/>
  <c r="G73" i="39"/>
  <c r="V68" i="39"/>
  <c r="T68" i="39"/>
  <c r="U68" i="39"/>
  <c r="H68" i="39"/>
  <c r="G68" i="39"/>
  <c r="F68" i="39"/>
  <c r="Y68" i="38"/>
  <c r="Y93" i="38" s="1"/>
  <c r="K68" i="38"/>
  <c r="K93" i="38" s="1"/>
  <c r="R68" i="38"/>
  <c r="R93" i="38" s="1"/>
  <c r="R14" i="38"/>
  <c r="R39" i="38" s="1"/>
  <c r="K14" i="38"/>
  <c r="K39" i="38" s="1"/>
  <c r="Y14" i="38"/>
  <c r="Y39" i="38" s="1"/>
  <c r="K44" i="38"/>
  <c r="D19" i="38"/>
  <c r="D44" i="38" s="1"/>
  <c r="Y19" i="38"/>
  <c r="Y44" i="38" s="1"/>
  <c r="R44" i="38"/>
  <c r="Y9" i="38"/>
  <c r="Y34" i="38" s="1"/>
  <c r="D14" i="38"/>
  <c r="D39" i="38" s="1"/>
  <c r="K58" i="38"/>
  <c r="K83" i="38" s="1"/>
  <c r="Y58" i="38"/>
  <c r="Y83" i="38" s="1"/>
  <c r="R63" i="38"/>
  <c r="R88" i="38" s="1"/>
  <c r="D68" i="38"/>
  <c r="D93" i="38" s="1"/>
  <c r="Y63" i="38"/>
  <c r="Y88" i="38" s="1"/>
  <c r="D58" i="38"/>
  <c r="D83" i="38" s="1"/>
  <c r="R58" i="38"/>
  <c r="R83" i="38" s="1"/>
  <c r="D63" i="38"/>
  <c r="D88" i="38" s="1"/>
  <c r="K63" i="38"/>
  <c r="K88" i="38" s="1"/>
  <c r="R9" i="38"/>
  <c r="R34" i="38" s="1"/>
  <c r="D9" i="38"/>
  <c r="D34" i="38" s="1"/>
  <c r="K9" i="38"/>
  <c r="K34" i="38" s="1"/>
  <c r="D27" i="37"/>
  <c r="D51" i="37" s="1"/>
  <c r="D76" i="37" s="1"/>
  <c r="AB18" i="37"/>
  <c r="AA18" i="37"/>
  <c r="Z18" i="37"/>
  <c r="T18" i="37"/>
  <c r="S18" i="37"/>
  <c r="M18" i="37"/>
  <c r="L18" i="37"/>
  <c r="G18" i="37"/>
  <c r="F18" i="37"/>
  <c r="E18" i="37"/>
  <c r="AA13" i="37"/>
  <c r="Z13" i="37"/>
  <c r="T13" i="37"/>
  <c r="S13" i="37"/>
  <c r="M13" i="37"/>
  <c r="L13" i="37"/>
  <c r="F13" i="37"/>
  <c r="E13" i="37"/>
  <c r="AA8" i="37"/>
  <c r="Z8" i="37"/>
  <c r="T8" i="37"/>
  <c r="S8" i="37"/>
  <c r="M8" i="37"/>
  <c r="L8" i="37"/>
  <c r="E8" i="37"/>
  <c r="D58" i="37" s="1"/>
  <c r="D83" i="37" s="1"/>
  <c r="AA76" i="39" l="1"/>
  <c r="AA101" i="39" s="1"/>
  <c r="S76" i="39"/>
  <c r="S101" i="39" s="1"/>
  <c r="AA74" i="39"/>
  <c r="AA99" i="39" s="1"/>
  <c r="M76" i="39"/>
  <c r="M101" i="39" s="1"/>
  <c r="S74" i="39"/>
  <c r="S99" i="39" s="1"/>
  <c r="M74" i="39"/>
  <c r="M99" i="39" s="1"/>
  <c r="W76" i="39"/>
  <c r="W101" i="39" s="1"/>
  <c r="E74" i="39"/>
  <c r="E99" i="39" s="1"/>
  <c r="E76" i="39"/>
  <c r="E101" i="39" s="1"/>
  <c r="I76" i="39"/>
  <c r="I101" i="39" s="1"/>
  <c r="W74" i="39"/>
  <c r="W99" i="39" s="1"/>
  <c r="I74" i="39"/>
  <c r="I99" i="39" s="1"/>
  <c r="W71" i="39"/>
  <c r="W96" i="39" s="1"/>
  <c r="S71" i="39"/>
  <c r="S96" i="39" s="1"/>
  <c r="W69" i="39"/>
  <c r="W94" i="39" s="1"/>
  <c r="S69" i="39"/>
  <c r="S94" i="39" s="1"/>
  <c r="AA69" i="39"/>
  <c r="AA94" i="39" s="1"/>
  <c r="AA71" i="39"/>
  <c r="AA96" i="39" s="1"/>
  <c r="M71" i="39"/>
  <c r="M96" i="39" s="1"/>
  <c r="I71" i="39"/>
  <c r="I96" i="39" s="1"/>
  <c r="M69" i="39"/>
  <c r="M94" i="39" s="1"/>
  <c r="E71" i="39"/>
  <c r="E96" i="39" s="1"/>
  <c r="I69" i="39"/>
  <c r="I94" i="39" s="1"/>
  <c r="E69" i="39"/>
  <c r="E94" i="39" s="1"/>
  <c r="K68" i="37"/>
  <c r="K93" i="37" s="1"/>
  <c r="R58" i="37"/>
  <c r="R83" i="37" s="1"/>
  <c r="D68" i="37"/>
  <c r="D93" i="37" s="1"/>
  <c r="R68" i="37"/>
  <c r="R93" i="37" s="1"/>
  <c r="K19" i="37"/>
  <c r="K44" i="37" s="1"/>
  <c r="K58" i="37"/>
  <c r="K83" i="37" s="1"/>
  <c r="Y58" i="37"/>
  <c r="Y83" i="37" s="1"/>
  <c r="K63" i="37"/>
  <c r="K88" i="37" s="1"/>
  <c r="Y63" i="37"/>
  <c r="Y88" i="37" s="1"/>
  <c r="R14" i="37"/>
  <c r="R39" i="37" s="1"/>
  <c r="Y19" i="37"/>
  <c r="Y44" i="37" s="1"/>
  <c r="K14" i="37"/>
  <c r="K39" i="37" s="1"/>
  <c r="K9" i="37"/>
  <c r="K34" i="37" s="1"/>
  <c r="R19" i="37"/>
  <c r="R44" i="37" s="1"/>
  <c r="R9" i="37"/>
  <c r="R34" i="37" s="1"/>
  <c r="D63" i="37"/>
  <c r="D88" i="37" s="1"/>
  <c r="R63" i="37"/>
  <c r="R88" i="37" s="1"/>
  <c r="Y68" i="37"/>
  <c r="Y93" i="37" s="1"/>
  <c r="D19" i="37"/>
  <c r="D44" i="37" s="1"/>
  <c r="Y9" i="37"/>
  <c r="Y34" i="37" s="1"/>
  <c r="Y14" i="37"/>
  <c r="Y39" i="37" s="1"/>
  <c r="D9" i="37"/>
  <c r="D34" i="37" s="1"/>
  <c r="D14" i="37"/>
  <c r="D39" i="37" s="1"/>
  <c r="S13" i="28"/>
  <c r="T8" i="28"/>
  <c r="M18" i="28"/>
  <c r="L18" i="28"/>
  <c r="AD18" i="32" l="1"/>
  <c r="AC18" i="32"/>
  <c r="AB18" i="32"/>
  <c r="AA18" i="32"/>
  <c r="Z18" i="32"/>
  <c r="W18" i="32"/>
  <c r="T18" i="32"/>
  <c r="S18" i="32"/>
  <c r="V18" i="32"/>
  <c r="U18" i="32"/>
  <c r="O18" i="32"/>
  <c r="N18" i="32"/>
  <c r="M18" i="32"/>
  <c r="L18" i="32"/>
  <c r="E18" i="32"/>
  <c r="H18" i="32"/>
  <c r="AA13" i="32"/>
  <c r="G18" i="32"/>
  <c r="F18" i="32"/>
  <c r="Z13" i="32"/>
  <c r="AB13" i="32"/>
  <c r="T13" i="32"/>
  <c r="U13" i="32"/>
  <c r="S13" i="32"/>
  <c r="G13" i="32"/>
  <c r="J13" i="32" s="1"/>
  <c r="F13" i="32"/>
  <c r="O13" i="32"/>
  <c r="N13" i="32"/>
  <c r="M13" i="32"/>
  <c r="E8" i="32"/>
  <c r="Z68" i="32" l="1"/>
  <c r="Z70" i="32"/>
  <c r="S68" i="32"/>
  <c r="Z21" i="32"/>
  <c r="Z19" i="32"/>
  <c r="S70" i="32"/>
  <c r="S19" i="32"/>
  <c r="S21" i="32"/>
  <c r="L68" i="32"/>
  <c r="L70" i="32"/>
  <c r="L21" i="32"/>
  <c r="E68" i="32"/>
  <c r="E21" i="32"/>
  <c r="E46" i="32" s="1"/>
  <c r="E70" i="32"/>
  <c r="S63" i="32"/>
  <c r="Z63" i="32"/>
  <c r="Z88" i="32" s="1"/>
  <c r="Z65" i="32"/>
  <c r="S65" i="32"/>
  <c r="Z16" i="32"/>
  <c r="Z41" i="32" s="1"/>
  <c r="AA14" i="32"/>
  <c r="S16" i="32"/>
  <c r="E13" i="32"/>
  <c r="H13" i="32" s="1"/>
  <c r="L13" i="32"/>
  <c r="M65" i="32" l="1"/>
  <c r="M63" i="32"/>
  <c r="F65" i="32"/>
  <c r="F63" i="32"/>
  <c r="AA95" i="35"/>
  <c r="AC46" i="35"/>
  <c r="Z46" i="35"/>
  <c r="O46" i="35"/>
  <c r="L46" i="35"/>
  <c r="H46" i="35"/>
  <c r="E44" i="35"/>
  <c r="D27" i="35"/>
  <c r="D51" i="35" s="1"/>
  <c r="D76" i="35" s="1"/>
  <c r="AD23" i="35"/>
  <c r="AC19" i="35" s="1"/>
  <c r="AC44" i="35" s="1"/>
  <c r="AA23" i="35"/>
  <c r="Z23" i="35"/>
  <c r="AA18" i="35"/>
  <c r="Z18" i="35"/>
  <c r="X18" i="35"/>
  <c r="W18" i="35"/>
  <c r="U18" i="35"/>
  <c r="V19" i="35" s="1"/>
  <c r="V44" i="35" s="1"/>
  <c r="S18" i="35"/>
  <c r="M18" i="35"/>
  <c r="O19" i="35" s="1"/>
  <c r="O44" i="35" s="1"/>
  <c r="L18" i="35"/>
  <c r="F18" i="35"/>
  <c r="E21" i="35" s="1"/>
  <c r="E46" i="35" s="1"/>
  <c r="E18" i="35"/>
  <c r="AC14" i="35"/>
  <c r="AC15" i="35" s="1"/>
  <c r="AC40" i="35" s="1"/>
  <c r="Y14" i="35"/>
  <c r="Y15" i="35" s="1"/>
  <c r="Y40" i="35" s="1"/>
  <c r="AE13" i="35"/>
  <c r="AD13" i="35"/>
  <c r="AB13" i="35"/>
  <c r="Z13" i="35"/>
  <c r="Z14" i="35" s="1"/>
  <c r="Z39" i="35" s="1"/>
  <c r="X13" i="35"/>
  <c r="V13" i="35"/>
  <c r="V14" i="35" s="1"/>
  <c r="V39" i="35" s="1"/>
  <c r="U13" i="35"/>
  <c r="S16" i="35" s="1"/>
  <c r="T13" i="35"/>
  <c r="S14" i="35" s="1"/>
  <c r="S39" i="35" s="1"/>
  <c r="S13" i="35"/>
  <c r="Q13" i="35"/>
  <c r="P13" i="35"/>
  <c r="O13" i="35"/>
  <c r="O16" i="35" s="1"/>
  <c r="O41" i="35" s="1"/>
  <c r="M13" i="35"/>
  <c r="G13" i="35"/>
  <c r="F13" i="35" s="1"/>
  <c r="E16" i="35" s="1"/>
  <c r="E41" i="35" s="1"/>
  <c r="E13" i="35"/>
  <c r="E14" i="35" s="1"/>
  <c r="E39" i="35" s="1"/>
  <c r="H9" i="35"/>
  <c r="H34" i="35" s="1"/>
  <c r="E9" i="35"/>
  <c r="E34" i="35" s="1"/>
  <c r="AE8" i="35"/>
  <c r="AB8" i="35"/>
  <c r="Z10" i="35" s="1"/>
  <c r="Z35" i="35" s="1"/>
  <c r="Z8" i="35"/>
  <c r="X8" i="35"/>
  <c r="U8" i="35"/>
  <c r="V10" i="35" s="1"/>
  <c r="V35" i="35" s="1"/>
  <c r="S8" i="35"/>
  <c r="S9" i="35" s="1"/>
  <c r="S34" i="35" s="1"/>
  <c r="Q8" i="35"/>
  <c r="P8" i="35"/>
  <c r="N8" i="35"/>
  <c r="O9" i="35" s="1"/>
  <c r="O34" i="35" s="1"/>
  <c r="L8" i="35"/>
  <c r="H8" i="35"/>
  <c r="H11" i="35" s="1"/>
  <c r="H36" i="35" s="1"/>
  <c r="F8" i="35"/>
  <c r="E11" i="35" s="1"/>
  <c r="E36" i="35" s="1"/>
  <c r="Z19" i="35" l="1"/>
  <c r="Z44" i="35" s="1"/>
  <c r="AA8" i="35"/>
  <c r="AA60" i="35" s="1"/>
  <c r="AA85" i="35" s="1"/>
  <c r="AC9" i="35"/>
  <c r="AC34" i="35" s="1"/>
  <c r="V18" i="35"/>
  <c r="V21" i="35" s="1"/>
  <c r="V46" i="35" s="1"/>
  <c r="O8" i="35"/>
  <c r="O11" i="35" s="1"/>
  <c r="O36" i="35" s="1"/>
  <c r="T8" i="35"/>
  <c r="S11" i="35" s="1"/>
  <c r="S36" i="35" s="1"/>
  <c r="L13" i="35"/>
  <c r="L14" i="35" s="1"/>
  <c r="L39" i="35" s="1"/>
  <c r="W13" i="35"/>
  <c r="V16" i="35" s="1"/>
  <c r="V41" i="35" s="1"/>
  <c r="F68" i="35"/>
  <c r="F93" i="35" s="1"/>
  <c r="AC13" i="35"/>
  <c r="AD16" i="35" s="1"/>
  <c r="AD41" i="35" s="1"/>
  <c r="M69" i="35"/>
  <c r="M94" i="35" s="1"/>
  <c r="L19" i="35"/>
  <c r="L44" i="35" s="1"/>
  <c r="M8" i="35"/>
  <c r="L11" i="35" s="1"/>
  <c r="L36" i="35" s="1"/>
  <c r="H13" i="35"/>
  <c r="H16" i="35" s="1"/>
  <c r="H41" i="35" s="1"/>
  <c r="N13" i="35"/>
  <c r="O14" i="35" s="1"/>
  <c r="O39" i="35" s="1"/>
  <c r="H14" i="35"/>
  <c r="H39" i="35" s="1"/>
  <c r="AD14" i="35"/>
  <c r="AD39" i="35" s="1"/>
  <c r="R15" i="35"/>
  <c r="R40" i="35" s="1"/>
  <c r="T18" i="35"/>
  <c r="H19" i="35"/>
  <c r="H44" i="35" s="1"/>
  <c r="F60" i="35"/>
  <c r="F85" i="35" s="1"/>
  <c r="F58" i="35"/>
  <c r="F83" i="35" s="1"/>
  <c r="S41" i="35"/>
  <c r="AA68" i="35"/>
  <c r="AA93" i="35" s="1"/>
  <c r="R19" i="35"/>
  <c r="R44" i="35" s="1"/>
  <c r="L9" i="35"/>
  <c r="L34" i="35" s="1"/>
  <c r="F70" i="35"/>
  <c r="F95" i="35" s="1"/>
  <c r="AA13" i="35"/>
  <c r="AA18" i="34"/>
  <c r="T18" i="34"/>
  <c r="S18" i="34"/>
  <c r="L18" i="34"/>
  <c r="D27" i="34"/>
  <c r="D51" i="34" s="1"/>
  <c r="D76" i="34" s="1"/>
  <c r="Z18" i="34"/>
  <c r="M18" i="34"/>
  <c r="F18" i="34"/>
  <c r="E18" i="34"/>
  <c r="AA13" i="34"/>
  <c r="Z13" i="34"/>
  <c r="T13" i="34"/>
  <c r="S13" i="34"/>
  <c r="M13" i="34"/>
  <c r="L13" i="34"/>
  <c r="F13" i="34"/>
  <c r="E13" i="34"/>
  <c r="AA8" i="34"/>
  <c r="Z8" i="34"/>
  <c r="T8" i="34"/>
  <c r="S8" i="34"/>
  <c r="M8" i="34"/>
  <c r="L8" i="34"/>
  <c r="F8" i="34"/>
  <c r="E8" i="34"/>
  <c r="AA58" i="35" l="1"/>
  <c r="AA83" i="35" s="1"/>
  <c r="T60" i="35"/>
  <c r="T85" i="35" s="1"/>
  <c r="T58" i="35"/>
  <c r="T83" i="35" s="1"/>
  <c r="Z63" i="35"/>
  <c r="Z88" i="35" s="1"/>
  <c r="F63" i="35"/>
  <c r="F88" i="35" s="1"/>
  <c r="AC11" i="35"/>
  <c r="AC36" i="35" s="1"/>
  <c r="L63" i="35"/>
  <c r="M58" i="35"/>
  <c r="M83" i="35" s="1"/>
  <c r="F65" i="35"/>
  <c r="F90" i="35" s="1"/>
  <c r="T68" i="35"/>
  <c r="T93" i="35" s="1"/>
  <c r="M60" i="35"/>
  <c r="M85" i="35" s="1"/>
  <c r="L16" i="35"/>
  <c r="L41" i="35" s="1"/>
  <c r="S65" i="35"/>
  <c r="W65" i="35" s="1"/>
  <c r="W90" i="35" s="1"/>
  <c r="S63" i="35"/>
  <c r="S88" i="35" s="1"/>
  <c r="L65" i="35"/>
  <c r="Z65" i="35"/>
  <c r="Z16" i="35"/>
  <c r="Z41" i="35" s="1"/>
  <c r="T70" i="35"/>
  <c r="T95" i="35" s="1"/>
  <c r="R21" i="35"/>
  <c r="R46" i="35" s="1"/>
  <c r="Y19" i="34"/>
  <c r="Y44" i="34" s="1"/>
  <c r="Y68" i="34"/>
  <c r="Y93" i="34" s="1"/>
  <c r="R19" i="34"/>
  <c r="R44" i="34" s="1"/>
  <c r="Y14" i="34"/>
  <c r="Y39" i="34" s="1"/>
  <c r="R9" i="34"/>
  <c r="R34" i="34" s="1"/>
  <c r="Y58" i="34"/>
  <c r="Y83" i="34" s="1"/>
  <c r="K63" i="34"/>
  <c r="K88" i="34" s="1"/>
  <c r="K68" i="34"/>
  <c r="K93" i="34" s="1"/>
  <c r="D68" i="34"/>
  <c r="D93" i="34" s="1"/>
  <c r="R58" i="34"/>
  <c r="R83" i="34" s="1"/>
  <c r="D63" i="34"/>
  <c r="D88" i="34" s="1"/>
  <c r="R63" i="34"/>
  <c r="R88" i="34" s="1"/>
  <c r="R68" i="34"/>
  <c r="R93" i="34" s="1"/>
  <c r="K9" i="34"/>
  <c r="K34" i="34" s="1"/>
  <c r="K14" i="34"/>
  <c r="K39" i="34" s="1"/>
  <c r="K19" i="34"/>
  <c r="K44" i="34" s="1"/>
  <c r="Y63" i="34"/>
  <c r="Y88" i="34" s="1"/>
  <c r="R14" i="34"/>
  <c r="R39" i="34" s="1"/>
  <c r="K58" i="34"/>
  <c r="K83" i="34" s="1"/>
  <c r="D58" i="34"/>
  <c r="D83" i="34" s="1"/>
  <c r="Y9" i="34"/>
  <c r="Y34" i="34" s="1"/>
  <c r="D9" i="34"/>
  <c r="D34" i="34" s="1"/>
  <c r="D14" i="34"/>
  <c r="D39" i="34" s="1"/>
  <c r="D19" i="34"/>
  <c r="D44" i="34" s="1"/>
  <c r="AH29" i="33"/>
  <c r="AH30" i="33"/>
  <c r="AH31" i="33"/>
  <c r="AH28" i="33"/>
  <c r="AH24" i="33"/>
  <c r="AH25" i="33"/>
  <c r="AH26" i="33"/>
  <c r="AH27" i="33"/>
  <c r="AH23" i="33"/>
  <c r="AH19" i="33"/>
  <c r="AH20" i="33"/>
  <c r="AH21" i="33"/>
  <c r="AH22" i="33"/>
  <c r="AH18" i="33"/>
  <c r="AH13" i="33"/>
  <c r="AH14" i="33"/>
  <c r="AH15" i="33"/>
  <c r="AH16" i="33"/>
  <c r="AH17" i="33"/>
  <c r="AH12" i="33"/>
  <c r="AH7" i="33"/>
  <c r="AH8" i="33"/>
  <c r="AH9" i="33"/>
  <c r="AH10" i="33"/>
  <c r="AH11" i="33"/>
  <c r="AH6" i="33"/>
  <c r="AH2" i="33"/>
  <c r="AH3" i="33"/>
  <c r="AH4" i="33"/>
  <c r="AH5" i="33"/>
  <c r="AH1" i="33"/>
  <c r="K7" i="33"/>
  <c r="C50" i="33"/>
  <c r="AE7" i="33"/>
  <c r="X7" i="33"/>
  <c r="P63" i="35" l="1"/>
  <c r="P88" i="35" s="1"/>
  <c r="S90" i="35"/>
  <c r="O64" i="35"/>
  <c r="O89" i="35" s="1"/>
  <c r="L88" i="35"/>
  <c r="P65" i="35"/>
  <c r="P90" i="35" s="1"/>
  <c r="V64" i="35"/>
  <c r="V89" i="35" s="1"/>
  <c r="L90" i="35"/>
  <c r="W63" i="35"/>
  <c r="W88" i="35" s="1"/>
  <c r="Z90" i="35"/>
  <c r="AD65" i="35"/>
  <c r="AD90" i="35" s="1"/>
  <c r="AC64" i="35"/>
  <c r="AC89" i="35" s="1"/>
  <c r="AD63" i="35"/>
  <c r="AD88" i="35" s="1"/>
  <c r="C87" i="33"/>
  <c r="M86" i="33"/>
  <c r="W76" i="33"/>
  <c r="C86" i="33"/>
  <c r="C37" i="33"/>
  <c r="W38" i="33"/>
  <c r="M37" i="33"/>
  <c r="W37" i="33"/>
  <c r="J8" i="33"/>
  <c r="H8" i="33"/>
  <c r="O8" i="32"/>
  <c r="M8" i="32"/>
  <c r="N8" i="32"/>
  <c r="AB8" i="32"/>
  <c r="AA8" i="32"/>
  <c r="AA11" i="32" s="1"/>
  <c r="U8" i="32"/>
  <c r="T8" i="32"/>
  <c r="G8" i="32"/>
  <c r="F8" i="32"/>
  <c r="F11" i="32" s="1"/>
  <c r="F16" i="32"/>
  <c r="D27" i="32"/>
  <c r="D51" i="32" s="1"/>
  <c r="D76" i="32" s="1"/>
  <c r="AE13" i="32"/>
  <c r="L27" i="31"/>
  <c r="K27" i="31"/>
  <c r="J27" i="31"/>
  <c r="L19" i="32" l="1"/>
  <c r="E19" i="32"/>
  <c r="E44" i="32" s="1"/>
  <c r="T14" i="32"/>
  <c r="R58" i="32"/>
  <c r="R83" i="32" s="1"/>
  <c r="M38" i="33"/>
  <c r="C77" i="33"/>
  <c r="H9" i="33"/>
  <c r="J9" i="33" s="1"/>
  <c r="H12" i="33"/>
  <c r="J12" i="33" s="1"/>
  <c r="H16" i="33"/>
  <c r="J16" i="33" s="1"/>
  <c r="H20" i="33"/>
  <c r="J20" i="33" s="1"/>
  <c r="H24" i="33"/>
  <c r="J24" i="33" s="1"/>
  <c r="H13" i="33"/>
  <c r="J13" i="33" s="1"/>
  <c r="H17" i="33"/>
  <c r="J17" i="33" s="1"/>
  <c r="H21" i="33"/>
  <c r="J21" i="33" s="1"/>
  <c r="H10" i="33"/>
  <c r="J10" i="33" s="1"/>
  <c r="H14" i="33"/>
  <c r="J14" i="33" s="1"/>
  <c r="H18" i="33"/>
  <c r="J18" i="33" s="1"/>
  <c r="H22" i="33"/>
  <c r="J22" i="33" s="1"/>
  <c r="H11" i="33"/>
  <c r="J11" i="33" s="1"/>
  <c r="H15" i="33"/>
  <c r="J15" i="33" s="1"/>
  <c r="H19" i="33"/>
  <c r="J19" i="33" s="1"/>
  <c r="H23" i="33"/>
  <c r="J23" i="33" s="1"/>
  <c r="L8" i="32"/>
  <c r="L58" i="32" s="1"/>
  <c r="M11" i="32"/>
  <c r="M36" i="32" s="1"/>
  <c r="F58" i="32"/>
  <c r="F83" i="32" s="1"/>
  <c r="F60" i="32"/>
  <c r="F85" i="32" s="1"/>
  <c r="S8" i="32"/>
  <c r="T9" i="32" s="1"/>
  <c r="T34" i="32" s="1"/>
  <c r="Y58" i="32"/>
  <c r="Y83" i="32" s="1"/>
  <c r="Z8" i="32"/>
  <c r="T11" i="32"/>
  <c r="M16" i="32"/>
  <c r="F36" i="32"/>
  <c r="F9" i="32"/>
  <c r="E95" i="32"/>
  <c r="Z93" i="32"/>
  <c r="S90" i="32"/>
  <c r="S95" i="32"/>
  <c r="AA39" i="32"/>
  <c r="S88" i="32"/>
  <c r="L93" i="32"/>
  <c r="E93" i="32"/>
  <c r="Z46" i="32"/>
  <c r="Z95" i="32"/>
  <c r="S44" i="32"/>
  <c r="S93" i="32"/>
  <c r="S15" i="31"/>
  <c r="Q27" i="31"/>
  <c r="V27" i="31"/>
  <c r="W27" i="31"/>
  <c r="P27" i="31"/>
  <c r="O27" i="31"/>
  <c r="N27" i="31"/>
  <c r="G27" i="31"/>
  <c r="F27" i="31"/>
  <c r="E27" i="31"/>
  <c r="D27" i="31"/>
  <c r="C27" i="31"/>
  <c r="Q23" i="31"/>
  <c r="P23" i="31"/>
  <c r="O23" i="31"/>
  <c r="N23" i="31"/>
  <c r="H23" i="31"/>
  <c r="W19" i="31"/>
  <c r="L23" i="31"/>
  <c r="E23" i="31"/>
  <c r="D23" i="31"/>
  <c r="P19" i="31"/>
  <c r="O19" i="31"/>
  <c r="L19" i="31"/>
  <c r="K19" i="31"/>
  <c r="E19" i="31"/>
  <c r="D19" i="31"/>
  <c r="C19" i="31"/>
  <c r="V15" i="31"/>
  <c r="W15" i="31"/>
  <c r="W11" i="31"/>
  <c r="L11" i="31"/>
  <c r="W7" i="31"/>
  <c r="L7" i="31"/>
  <c r="U11" i="31"/>
  <c r="E15" i="31"/>
  <c r="D15" i="31"/>
  <c r="C15" i="31"/>
  <c r="P11" i="31"/>
  <c r="O11" i="31"/>
  <c r="N11" i="31"/>
  <c r="E11" i="31"/>
  <c r="D11" i="31"/>
  <c r="C11" i="31"/>
  <c r="P7" i="31"/>
  <c r="O7" i="31"/>
  <c r="N7" i="31"/>
  <c r="E7" i="31"/>
  <c r="C7" i="31"/>
  <c r="D7" i="31"/>
  <c r="B34" i="31"/>
  <c r="Z34" i="31" s="1"/>
  <c r="O15" i="31"/>
  <c r="N15" i="31"/>
  <c r="Z1" i="31"/>
  <c r="L44" i="32" l="1"/>
  <c r="F88" i="32"/>
  <c r="F14" i="32"/>
  <c r="F39" i="32" s="1"/>
  <c r="T39" i="32"/>
  <c r="F90" i="32"/>
  <c r="F41" i="32"/>
  <c r="M14" i="32"/>
  <c r="M39" i="32" s="1"/>
  <c r="M87" i="33"/>
  <c r="L60" i="32"/>
  <c r="M85" i="32" s="1"/>
  <c r="M9" i="32"/>
  <c r="M34" i="32" s="1"/>
  <c r="M83" i="32"/>
  <c r="AA9" i="32"/>
  <c r="AA34" i="32" s="1"/>
  <c r="F34" i="32"/>
  <c r="Z44" i="32"/>
  <c r="T36" i="32"/>
  <c r="S46" i="32"/>
  <c r="L46" i="32"/>
  <c r="L95" i="32"/>
  <c r="AD13" i="32"/>
  <c r="Z90" i="32"/>
  <c r="AA36" i="32"/>
  <c r="M57" i="31"/>
  <c r="AK57" i="31" s="1"/>
  <c r="M61" i="31"/>
  <c r="AK61" i="31" s="1"/>
  <c r="M28" i="31"/>
  <c r="AK28" i="31" s="1"/>
  <c r="B61" i="31"/>
  <c r="Z61" i="31" s="1"/>
  <c r="B57" i="31"/>
  <c r="Z57" i="31" s="1"/>
  <c r="M53" i="31"/>
  <c r="AK53" i="31" s="1"/>
  <c r="E52" i="31"/>
  <c r="C52" i="31" s="1"/>
  <c r="B53" i="31" s="1"/>
  <c r="P15" i="31"/>
  <c r="N48" i="31" s="1"/>
  <c r="M49" i="31" s="1"/>
  <c r="B41" i="31"/>
  <c r="Z41" i="31" s="1"/>
  <c r="B49" i="31"/>
  <c r="Z49" i="31" s="1"/>
  <c r="M45" i="31"/>
  <c r="AK45" i="31" s="1"/>
  <c r="M12" i="31"/>
  <c r="B45" i="31"/>
  <c r="Z45" i="31" s="1"/>
  <c r="M41" i="31"/>
  <c r="AK41" i="31" s="1"/>
  <c r="B8" i="31"/>
  <c r="B28" i="31"/>
  <c r="Z28" i="31" s="1"/>
  <c r="M24" i="31"/>
  <c r="AK24" i="31" s="1"/>
  <c r="B24" i="31"/>
  <c r="Z24" i="31" s="1"/>
  <c r="M20" i="31"/>
  <c r="AK20" i="31" s="1"/>
  <c r="B16" i="31"/>
  <c r="Z16" i="31" s="1"/>
  <c r="B20" i="31"/>
  <c r="Z20" i="31" s="1"/>
  <c r="M8" i="31"/>
  <c r="AK8" i="31" s="1"/>
  <c r="B12" i="31"/>
  <c r="Z12" i="31" s="1"/>
  <c r="AA8" i="4"/>
  <c r="AK49" i="31" l="1"/>
  <c r="S41" i="32"/>
  <c r="M90" i="32"/>
  <c r="M88" i="32"/>
  <c r="M41" i="32"/>
  <c r="Y27" i="33"/>
  <c r="E37" i="33"/>
  <c r="D37" i="33"/>
  <c r="X27" i="33"/>
  <c r="Z53" i="31"/>
  <c r="M16" i="31"/>
  <c r="AK16" i="31" s="1"/>
  <c r="AC18" i="29"/>
  <c r="AE18" i="29"/>
  <c r="AA18" i="29"/>
  <c r="Z18" i="29"/>
  <c r="S18" i="29"/>
  <c r="X18" i="29"/>
  <c r="T18" i="29"/>
  <c r="Q18" i="29"/>
  <c r="P23" i="29"/>
  <c r="O18" i="29"/>
  <c r="P18" i="29"/>
  <c r="I18" i="29"/>
  <c r="E18" i="29"/>
  <c r="D68" i="29" s="1"/>
  <c r="AD13" i="29"/>
  <c r="AC13" i="29"/>
  <c r="AB13" i="29"/>
  <c r="Z13" i="29"/>
  <c r="W13" i="29"/>
  <c r="V13" i="29"/>
  <c r="U13" i="29"/>
  <c r="S13" i="29"/>
  <c r="O13" i="29"/>
  <c r="N13" i="29"/>
  <c r="P13" i="29"/>
  <c r="L13" i="29"/>
  <c r="AB8" i="29"/>
  <c r="I13" i="29"/>
  <c r="E13" i="29"/>
  <c r="N8" i="29"/>
  <c r="Z8" i="29"/>
  <c r="AA8" i="29"/>
  <c r="U8" i="29"/>
  <c r="T8" i="29"/>
  <c r="S8" i="29"/>
  <c r="M8" i="29"/>
  <c r="L8" i="29"/>
  <c r="G8" i="29"/>
  <c r="F8" i="29"/>
  <c r="E8" i="29"/>
  <c r="D27" i="29"/>
  <c r="D51" i="29" s="1"/>
  <c r="D76" i="29" s="1"/>
  <c r="W24" i="29"/>
  <c r="D27" i="28"/>
  <c r="D51" i="28" s="1"/>
  <c r="D76" i="28" s="1"/>
  <c r="W24" i="28"/>
  <c r="AA18" i="28"/>
  <c r="Z18" i="28"/>
  <c r="T18" i="28"/>
  <c r="S18" i="28"/>
  <c r="F18" i="28"/>
  <c r="E18" i="28"/>
  <c r="AA13" i="28"/>
  <c r="Z13" i="28"/>
  <c r="T13" i="28"/>
  <c r="M13" i="28"/>
  <c r="L13" i="28"/>
  <c r="F13" i="28"/>
  <c r="E13" i="28"/>
  <c r="AA8" i="28"/>
  <c r="Z8" i="28"/>
  <c r="S8" i="28"/>
  <c r="M8" i="28"/>
  <c r="L8" i="28"/>
  <c r="F8" i="28"/>
  <c r="E8" i="28"/>
  <c r="R63" i="28" l="1"/>
  <c r="R88" i="28" s="1"/>
  <c r="F37" i="33"/>
  <c r="W77" i="33" s="1"/>
  <c r="Z27" i="33"/>
  <c r="M77" i="33" s="1"/>
  <c r="AB18" i="29"/>
  <c r="Y68" i="29" s="1"/>
  <c r="Y93" i="29" s="1"/>
  <c r="U18" i="29"/>
  <c r="R68" i="29" s="1"/>
  <c r="R93" i="29" s="1"/>
  <c r="M18" i="29"/>
  <c r="L18" i="29" s="1"/>
  <c r="N18" i="29"/>
  <c r="F18" i="29"/>
  <c r="G18" i="29" s="1"/>
  <c r="D19" i="29" s="1"/>
  <c r="AA13" i="29"/>
  <c r="Y14" i="29" s="1"/>
  <c r="Y39" i="29" s="1"/>
  <c r="T13" i="29"/>
  <c r="R14" i="29" s="1"/>
  <c r="R39" i="29" s="1"/>
  <c r="M13" i="29"/>
  <c r="K14" i="29" s="1"/>
  <c r="Y9" i="29"/>
  <c r="Y34" i="29" s="1"/>
  <c r="Y58" i="29"/>
  <c r="Y83" i="29" s="1"/>
  <c r="R58" i="29"/>
  <c r="R83" i="29" s="1"/>
  <c r="K58" i="29"/>
  <c r="K83" i="29" s="1"/>
  <c r="D58" i="29"/>
  <c r="D83" i="29" s="1"/>
  <c r="F13" i="29"/>
  <c r="D63" i="29" s="1"/>
  <c r="R9" i="29"/>
  <c r="R34" i="29" s="1"/>
  <c r="K9" i="29"/>
  <c r="K34" i="29" s="1"/>
  <c r="D9" i="29"/>
  <c r="D34" i="29" s="1"/>
  <c r="D58" i="28"/>
  <c r="D83" i="28" s="1"/>
  <c r="R9" i="28"/>
  <c r="R34" i="28" s="1"/>
  <c r="D63" i="28"/>
  <c r="D88" i="28" s="1"/>
  <c r="R14" i="28"/>
  <c r="R39" i="28" s="1"/>
  <c r="D68" i="28"/>
  <c r="D93" i="28" s="1"/>
  <c r="R19" i="28"/>
  <c r="R44" i="28" s="1"/>
  <c r="D93" i="29"/>
  <c r="K9" i="28"/>
  <c r="K34" i="28" s="1"/>
  <c r="Y9" i="28"/>
  <c r="Y34" i="28" s="1"/>
  <c r="K14" i="28"/>
  <c r="K39" i="28" s="1"/>
  <c r="Y14" i="28"/>
  <c r="Y39" i="28" s="1"/>
  <c r="K19" i="28"/>
  <c r="K44" i="28" s="1"/>
  <c r="Y19" i="28"/>
  <c r="Y44" i="28" s="1"/>
  <c r="D9" i="28"/>
  <c r="D34" i="28" s="1"/>
  <c r="D14" i="28"/>
  <c r="D39" i="28" s="1"/>
  <c r="D19" i="28"/>
  <c r="D44" i="28" s="1"/>
  <c r="K58" i="28"/>
  <c r="K83" i="28" s="1"/>
  <c r="K63" i="28"/>
  <c r="K88" i="28" s="1"/>
  <c r="K68" i="28"/>
  <c r="K93" i="28" s="1"/>
  <c r="R58" i="28"/>
  <c r="R83" i="28" s="1"/>
  <c r="R68" i="28"/>
  <c r="R93" i="28" s="1"/>
  <c r="Y58" i="28"/>
  <c r="Y83" i="28" s="1"/>
  <c r="Y63" i="28"/>
  <c r="Y88" i="28" s="1"/>
  <c r="Y68" i="28"/>
  <c r="Y93" i="28" s="1"/>
  <c r="W23" i="25"/>
  <c r="U23" i="25"/>
  <c r="C38" i="33" l="1"/>
  <c r="W28" i="33"/>
  <c r="Y19" i="29"/>
  <c r="Y44" i="29" s="1"/>
  <c r="R19" i="29"/>
  <c r="R44" i="29" s="1"/>
  <c r="K19" i="29"/>
  <c r="K68" i="29"/>
  <c r="D44" i="29"/>
  <c r="Y63" i="29"/>
  <c r="Y88" i="29" s="1"/>
  <c r="R63" i="29"/>
  <c r="R88" i="29" s="1"/>
  <c r="K63" i="29"/>
  <c r="K88" i="29" s="1"/>
  <c r="K39" i="29"/>
  <c r="D88" i="29"/>
  <c r="D14" i="29"/>
  <c r="D39" i="29" s="1"/>
  <c r="D27" i="27"/>
  <c r="D51" i="27" s="1"/>
  <c r="D76" i="27" s="1"/>
  <c r="W24" i="27"/>
  <c r="AD18" i="27"/>
  <c r="Z18" i="27" s="1"/>
  <c r="AC18" i="27"/>
  <c r="W18" i="27"/>
  <c r="V18" i="27"/>
  <c r="U18" i="27"/>
  <c r="T18" i="27"/>
  <c r="S18" i="27"/>
  <c r="Q18" i="27"/>
  <c r="P18" i="27"/>
  <c r="O18" i="27"/>
  <c r="N18" i="27"/>
  <c r="M18" i="27"/>
  <c r="L18" i="27"/>
  <c r="H18" i="27"/>
  <c r="G18" i="27"/>
  <c r="F18" i="27"/>
  <c r="E18" i="27"/>
  <c r="AD13" i="27"/>
  <c r="AA13" i="27"/>
  <c r="Z13" i="27"/>
  <c r="T13" i="27"/>
  <c r="S13" i="27"/>
  <c r="P13" i="27"/>
  <c r="O13" i="27"/>
  <c r="M13" i="27"/>
  <c r="L13" i="27"/>
  <c r="F13" i="27"/>
  <c r="E13" i="27"/>
  <c r="AD8" i="27"/>
  <c r="AC8" i="27"/>
  <c r="AA8" i="27"/>
  <c r="Z8" i="27"/>
  <c r="V8" i="27"/>
  <c r="T8" i="27"/>
  <c r="S8" i="27"/>
  <c r="M8" i="27"/>
  <c r="L8" i="27"/>
  <c r="G8" i="27"/>
  <c r="F8" i="27"/>
  <c r="K9" i="27" l="1"/>
  <c r="K34" i="27" s="1"/>
  <c r="Y68" i="27"/>
  <c r="Y93" i="27" s="1"/>
  <c r="Q13" i="27"/>
  <c r="K14" i="27" s="1"/>
  <c r="K39" i="27" s="1"/>
  <c r="X18" i="27"/>
  <c r="R19" i="27" s="1"/>
  <c r="R44" i="27" s="1"/>
  <c r="R63" i="27"/>
  <c r="R88" i="27" s="1"/>
  <c r="D9" i="27"/>
  <c r="D34" i="27" s="1"/>
  <c r="R9" i="27"/>
  <c r="R34" i="27" s="1"/>
  <c r="Y58" i="27"/>
  <c r="Y83" i="27" s="1"/>
  <c r="K63" i="27"/>
  <c r="K88" i="27" s="1"/>
  <c r="Y63" i="27"/>
  <c r="Y88" i="27" s="1"/>
  <c r="R68" i="27"/>
  <c r="R93" i="27" s="1"/>
  <c r="R58" i="27"/>
  <c r="R83" i="27" s="1"/>
  <c r="Y14" i="27"/>
  <c r="Y39" i="27" s="1"/>
  <c r="D14" i="27"/>
  <c r="D39" i="27" s="1"/>
  <c r="R14" i="27"/>
  <c r="R39" i="27" s="1"/>
  <c r="D19" i="27"/>
  <c r="D44" i="27" s="1"/>
  <c r="K19" i="27"/>
  <c r="K44" i="27" s="1"/>
  <c r="D63" i="27"/>
  <c r="D88" i="27" s="1"/>
  <c r="Y9" i="27"/>
  <c r="Y34" i="27" s="1"/>
  <c r="AE18" i="27"/>
  <c r="Y19" i="27" s="1"/>
  <c r="Y44" i="27" s="1"/>
  <c r="D58" i="27"/>
  <c r="D83" i="27" s="1"/>
  <c r="D68" i="27"/>
  <c r="D93" i="27" s="1"/>
  <c r="K58" i="27"/>
  <c r="K83" i="27" s="1"/>
  <c r="K68" i="27"/>
  <c r="K93" i="27" s="1"/>
  <c r="L8" i="26"/>
  <c r="E8" i="26"/>
  <c r="D58" i="26" s="1"/>
  <c r="D83" i="26" s="1"/>
  <c r="Z18" i="26"/>
  <c r="Y68" i="26" s="1"/>
  <c r="Y93" i="26" s="1"/>
  <c r="S18" i="26"/>
  <c r="R68" i="26" s="1"/>
  <c r="R93" i="26" s="1"/>
  <c r="L18" i="26"/>
  <c r="E18" i="26"/>
  <c r="D68" i="26" s="1"/>
  <c r="D93" i="26" s="1"/>
  <c r="Z13" i="26"/>
  <c r="Y63" i="26" s="1"/>
  <c r="Y88" i="26" s="1"/>
  <c r="S13" i="26"/>
  <c r="R63" i="26" s="1"/>
  <c r="R88" i="26" s="1"/>
  <c r="L13" i="26"/>
  <c r="E13" i="26"/>
  <c r="D63" i="26" s="1"/>
  <c r="D88" i="26" s="1"/>
  <c r="Z8" i="26"/>
  <c r="Y58" i="26" s="1"/>
  <c r="Y83" i="26" s="1"/>
  <c r="S8" i="26"/>
  <c r="R58" i="26" s="1"/>
  <c r="R83" i="26" s="1"/>
  <c r="D27" i="26"/>
  <c r="D51" i="26" s="1"/>
  <c r="D76" i="26" s="1"/>
  <c r="AA18" i="26"/>
  <c r="T18" i="26"/>
  <c r="M18" i="26"/>
  <c r="F18" i="26"/>
  <c r="AA13" i="26"/>
  <c r="T13" i="26"/>
  <c r="M13" i="26"/>
  <c r="F13" i="26"/>
  <c r="AA8" i="26"/>
  <c r="T8" i="26"/>
  <c r="M8" i="26"/>
  <c r="F8" i="26"/>
  <c r="AB8" i="26" l="1"/>
  <c r="Y9" i="26" s="1"/>
  <c r="Y34" i="26" s="1"/>
  <c r="AB13" i="26"/>
  <c r="Y14" i="26" s="1"/>
  <c r="Y39" i="26" s="1"/>
  <c r="G8" i="26"/>
  <c r="D9" i="26" s="1"/>
  <c r="D34" i="26" s="1"/>
  <c r="U8" i="26"/>
  <c r="R9" i="26" s="1"/>
  <c r="R34" i="26" s="1"/>
  <c r="N13" i="26"/>
  <c r="K14" i="26" s="1"/>
  <c r="K39" i="26" s="1"/>
  <c r="U18" i="26"/>
  <c r="R19" i="26" s="1"/>
  <c r="R44" i="26" s="1"/>
  <c r="N18" i="26"/>
  <c r="K19" i="26" s="1"/>
  <c r="K44" i="26" s="1"/>
  <c r="N8" i="26"/>
  <c r="K9" i="26" s="1"/>
  <c r="K34" i="26" s="1"/>
  <c r="U13" i="26"/>
  <c r="R14" i="26" s="1"/>
  <c r="R39" i="26" s="1"/>
  <c r="AB18" i="26"/>
  <c r="Y19" i="26" s="1"/>
  <c r="Y44" i="26" s="1"/>
  <c r="K58" i="26"/>
  <c r="K83" i="26" s="1"/>
  <c r="K63" i="26"/>
  <c r="K88" i="26" s="1"/>
  <c r="K68" i="26"/>
  <c r="K93" i="26" s="1"/>
  <c r="G13" i="26"/>
  <c r="D14" i="26" s="1"/>
  <c r="D39" i="26" s="1"/>
  <c r="G18" i="26"/>
  <c r="D19" i="26" s="1"/>
  <c r="D44" i="26" s="1"/>
  <c r="E23" i="25"/>
  <c r="L15" i="25"/>
  <c r="K15" i="25"/>
  <c r="E15" i="25"/>
  <c r="C15" i="25"/>
  <c r="F15" i="25" l="1"/>
  <c r="D15" i="25"/>
  <c r="H15" i="25" s="1"/>
  <c r="V23" i="25"/>
  <c r="P23" i="25"/>
  <c r="N23" i="25"/>
  <c r="L23" i="25"/>
  <c r="K23" i="25"/>
  <c r="J23" i="25"/>
  <c r="C23" i="25"/>
  <c r="W15" i="25"/>
  <c r="V15" i="25"/>
  <c r="U15" i="25"/>
  <c r="P15" i="25"/>
  <c r="N15" i="25"/>
  <c r="W7" i="25"/>
  <c r="P7" i="25"/>
  <c r="V7" i="25"/>
  <c r="N7" i="25"/>
  <c r="K7" i="25"/>
  <c r="C7" i="25"/>
  <c r="L7" i="25"/>
  <c r="B34" i="25"/>
  <c r="Z34" i="25" s="1"/>
  <c r="Z1" i="25"/>
  <c r="I15" i="25" l="1"/>
  <c r="G15" i="25"/>
  <c r="B16" i="25"/>
  <c r="D23" i="25"/>
  <c r="H23" i="25" s="1"/>
  <c r="B57" i="25" s="1"/>
  <c r="F23" i="25"/>
  <c r="Q23" i="25"/>
  <c r="O23" i="25"/>
  <c r="S23" i="25" s="1"/>
  <c r="R23" i="25" s="1"/>
  <c r="O15" i="25"/>
  <c r="Q15" i="25"/>
  <c r="Q7" i="25"/>
  <c r="O7" i="25"/>
  <c r="S7" i="25" s="1"/>
  <c r="D7" i="25"/>
  <c r="AB18" i="23"/>
  <c r="AA18" i="23"/>
  <c r="Z18" i="23"/>
  <c r="T18" i="23"/>
  <c r="S18" i="23"/>
  <c r="N18" i="23"/>
  <c r="M18" i="23"/>
  <c r="L18" i="23"/>
  <c r="G18" i="23"/>
  <c r="F18" i="23"/>
  <c r="E18" i="23"/>
  <c r="AA13" i="23"/>
  <c r="Z13" i="23"/>
  <c r="T13" i="23"/>
  <c r="M13" i="23"/>
  <c r="S13" i="23"/>
  <c r="L13" i="23"/>
  <c r="F13" i="23"/>
  <c r="E13" i="23"/>
  <c r="AA8" i="23"/>
  <c r="Z8" i="23"/>
  <c r="T8" i="23"/>
  <c r="S8" i="23"/>
  <c r="M8" i="23"/>
  <c r="L8" i="23"/>
  <c r="F8" i="23"/>
  <c r="E8" i="23"/>
  <c r="D27" i="23"/>
  <c r="D51" i="23" s="1"/>
  <c r="D76" i="23" s="1"/>
  <c r="U18" i="23"/>
  <c r="M24" i="25" l="1"/>
  <c r="B49" i="25"/>
  <c r="Z49" i="25" s="1"/>
  <c r="S15" i="25"/>
  <c r="T23" i="25"/>
  <c r="M57" i="25" s="1"/>
  <c r="I23" i="25"/>
  <c r="G23" i="25"/>
  <c r="E7" i="25"/>
  <c r="F7" i="25" s="1"/>
  <c r="M8" i="25"/>
  <c r="AK8" i="25" s="1"/>
  <c r="R7" i="25"/>
  <c r="T7" i="25"/>
  <c r="D19" i="23"/>
  <c r="D44" i="23" s="1"/>
  <c r="K58" i="23"/>
  <c r="K83" i="23" s="1"/>
  <c r="K63" i="23"/>
  <c r="K88" i="23" s="1"/>
  <c r="D58" i="23"/>
  <c r="D83" i="23" s="1"/>
  <c r="R9" i="23"/>
  <c r="R34" i="23" s="1"/>
  <c r="Y9" i="23"/>
  <c r="Y34" i="23" s="1"/>
  <c r="Y14" i="23"/>
  <c r="Y39" i="23" s="1"/>
  <c r="D14" i="23"/>
  <c r="D39" i="23" s="1"/>
  <c r="R63" i="23"/>
  <c r="R88" i="23" s="1"/>
  <c r="K14" i="23"/>
  <c r="K39" i="23" s="1"/>
  <c r="D63" i="23"/>
  <c r="D88" i="23" s="1"/>
  <c r="R14" i="23"/>
  <c r="R39" i="23" s="1"/>
  <c r="D68" i="23"/>
  <c r="D93" i="23" s="1"/>
  <c r="K19" i="23"/>
  <c r="K44" i="23" s="1"/>
  <c r="Y19" i="23"/>
  <c r="Y44" i="23" s="1"/>
  <c r="D9" i="23"/>
  <c r="D34" i="23" s="1"/>
  <c r="R58" i="23"/>
  <c r="R83" i="23" s="1"/>
  <c r="K9" i="23"/>
  <c r="K34" i="23" s="1"/>
  <c r="R68" i="23"/>
  <c r="R93" i="23" s="1"/>
  <c r="Y58" i="23"/>
  <c r="Y83" i="23" s="1"/>
  <c r="K68" i="23"/>
  <c r="K93" i="23" s="1"/>
  <c r="Y63" i="23"/>
  <c r="Y88" i="23" s="1"/>
  <c r="Y68" i="23"/>
  <c r="Y93" i="23" s="1"/>
  <c r="R19" i="23"/>
  <c r="R44" i="23" s="1"/>
  <c r="O12" i="20"/>
  <c r="D28" i="20"/>
  <c r="Z18" i="22"/>
  <c r="Y68" i="22" s="1"/>
  <c r="S18" i="22"/>
  <c r="R68" i="22" s="1"/>
  <c r="L18" i="22"/>
  <c r="K68" i="22" s="1"/>
  <c r="F18" i="22"/>
  <c r="E18" i="22"/>
  <c r="D68" i="22" s="1"/>
  <c r="AA13" i="22"/>
  <c r="Z13" i="22"/>
  <c r="Y63" i="22" s="1"/>
  <c r="F13" i="22"/>
  <c r="M13" i="22"/>
  <c r="T13" i="22"/>
  <c r="S13" i="22"/>
  <c r="R63" i="22" s="1"/>
  <c r="L13" i="22"/>
  <c r="K63" i="22" s="1"/>
  <c r="E13" i="22"/>
  <c r="D63" i="22" s="1"/>
  <c r="Z8" i="22"/>
  <c r="Y58" i="22" s="1"/>
  <c r="S8" i="22"/>
  <c r="R58" i="22" s="1"/>
  <c r="T8" i="22"/>
  <c r="L8" i="22"/>
  <c r="K58" i="22" s="1"/>
  <c r="AA18" i="22"/>
  <c r="T18" i="22"/>
  <c r="M18" i="22"/>
  <c r="AA8" i="22"/>
  <c r="M8" i="22"/>
  <c r="D27" i="22"/>
  <c r="D51" i="22" s="1"/>
  <c r="D76" i="22" s="1"/>
  <c r="F8" i="22"/>
  <c r="E8" i="22"/>
  <c r="D58" i="22" s="1"/>
  <c r="Z57" i="25" l="1"/>
  <c r="AK24" i="25"/>
  <c r="AK57" i="25"/>
  <c r="R15" i="25"/>
  <c r="M16" i="25" s="1"/>
  <c r="B24" i="25"/>
  <c r="Z24" i="25" s="1"/>
  <c r="T15" i="25"/>
  <c r="M49" i="25" s="1"/>
  <c r="Z16" i="25"/>
  <c r="B8" i="25"/>
  <c r="Z8" i="25" s="1"/>
  <c r="H7" i="25"/>
  <c r="M41" i="25"/>
  <c r="AK41" i="25" s="1"/>
  <c r="AB13" i="22"/>
  <c r="Y14" i="22" s="1"/>
  <c r="Y39" i="22" s="1"/>
  <c r="N18" i="22"/>
  <c r="K19" i="22" s="1"/>
  <c r="K44" i="22" s="1"/>
  <c r="AB18" i="22"/>
  <c r="U18" i="22"/>
  <c r="G18" i="22"/>
  <c r="U13" i="22"/>
  <c r="N13" i="22"/>
  <c r="G13" i="22"/>
  <c r="N8" i="22"/>
  <c r="AB8" i="22"/>
  <c r="U8" i="22"/>
  <c r="G8" i="22"/>
  <c r="D9" i="22" s="1"/>
  <c r="D34" i="22" s="1"/>
  <c r="D27" i="21"/>
  <c r="D51" i="21" s="1"/>
  <c r="D76" i="21" s="1"/>
  <c r="AB18" i="21"/>
  <c r="AA18" i="21"/>
  <c r="Z18" i="21"/>
  <c r="U18" i="21"/>
  <c r="T18" i="21"/>
  <c r="S18" i="21"/>
  <c r="N18" i="21"/>
  <c r="M18" i="21"/>
  <c r="L18" i="21"/>
  <c r="G18" i="21"/>
  <c r="F18" i="21"/>
  <c r="E18" i="21"/>
  <c r="AA13" i="21"/>
  <c r="Z13" i="21"/>
  <c r="T13" i="21"/>
  <c r="S13" i="21"/>
  <c r="M13" i="21"/>
  <c r="L13" i="21"/>
  <c r="F13" i="21"/>
  <c r="E13" i="21"/>
  <c r="AA8" i="21"/>
  <c r="Z8" i="21"/>
  <c r="T8" i="21"/>
  <c r="S8" i="21"/>
  <c r="M8" i="21"/>
  <c r="L8" i="21"/>
  <c r="F8" i="21"/>
  <c r="E8" i="21"/>
  <c r="AA43" i="20"/>
  <c r="B36" i="20"/>
  <c r="AA36" i="20" s="1"/>
  <c r="P28" i="20"/>
  <c r="O28" i="20"/>
  <c r="N28" i="20"/>
  <c r="E28" i="20"/>
  <c r="C28" i="20"/>
  <c r="P24" i="20"/>
  <c r="O24" i="20"/>
  <c r="N24" i="20"/>
  <c r="D24" i="20"/>
  <c r="C24" i="20"/>
  <c r="O20" i="20"/>
  <c r="N20" i="20"/>
  <c r="E20" i="20"/>
  <c r="D20" i="20"/>
  <c r="C20" i="20"/>
  <c r="P16" i="20"/>
  <c r="O16" i="20"/>
  <c r="N16" i="20"/>
  <c r="D16" i="20"/>
  <c r="C16" i="20"/>
  <c r="N12" i="20"/>
  <c r="C12" i="20"/>
  <c r="B13" i="20" s="1"/>
  <c r="AA13" i="20" s="1"/>
  <c r="AA9" i="20"/>
  <c r="R8" i="20"/>
  <c r="N8" i="20" s="1"/>
  <c r="D8" i="20"/>
  <c r="C8" i="20"/>
  <c r="AA2" i="20"/>
  <c r="AK16" i="25" l="1"/>
  <c r="AK49" i="25"/>
  <c r="I7" i="25"/>
  <c r="G7" i="25"/>
  <c r="K93" i="22"/>
  <c r="Y88" i="22"/>
  <c r="Y93" i="22"/>
  <c r="Y19" i="22"/>
  <c r="Y44" i="22" s="1"/>
  <c r="R93" i="22"/>
  <c r="R19" i="22"/>
  <c r="R44" i="22" s="1"/>
  <c r="D19" i="22"/>
  <c r="D44" i="22" s="1"/>
  <c r="R88" i="22"/>
  <c r="R14" i="22"/>
  <c r="R39" i="22" s="1"/>
  <c r="K88" i="22"/>
  <c r="K14" i="22"/>
  <c r="K39" i="22" s="1"/>
  <c r="D88" i="22"/>
  <c r="D14" i="22"/>
  <c r="D39" i="22" s="1"/>
  <c r="Y83" i="22"/>
  <c r="Y9" i="22"/>
  <c r="Y34" i="22" s="1"/>
  <c r="R83" i="22"/>
  <c r="R9" i="22"/>
  <c r="R34" i="22" s="1"/>
  <c r="K83" i="22"/>
  <c r="K9" i="22"/>
  <c r="K34" i="22" s="1"/>
  <c r="D93" i="22"/>
  <c r="D83" i="22"/>
  <c r="K58" i="21"/>
  <c r="K83" i="21" s="1"/>
  <c r="Y9" i="21"/>
  <c r="Y34" i="21" s="1"/>
  <c r="K63" i="21"/>
  <c r="K88" i="21" s="1"/>
  <c r="Y14" i="21"/>
  <c r="Y39" i="21" s="1"/>
  <c r="D19" i="21"/>
  <c r="D44" i="21" s="1"/>
  <c r="D58" i="21"/>
  <c r="D83" i="21" s="1"/>
  <c r="R9" i="21"/>
  <c r="R34" i="21" s="1"/>
  <c r="D63" i="21"/>
  <c r="D88" i="21" s="1"/>
  <c r="R14" i="21"/>
  <c r="R39" i="21" s="1"/>
  <c r="D68" i="21"/>
  <c r="D93" i="21" s="1"/>
  <c r="K19" i="21"/>
  <c r="K44" i="21" s="1"/>
  <c r="Y68" i="21"/>
  <c r="Y93" i="21" s="1"/>
  <c r="D9" i="21"/>
  <c r="D34" i="21" s="1"/>
  <c r="R58" i="21"/>
  <c r="R83" i="21" s="1"/>
  <c r="K9" i="21"/>
  <c r="K34" i="21" s="1"/>
  <c r="R19" i="21"/>
  <c r="R44" i="21" s="1"/>
  <c r="Y58" i="21"/>
  <c r="Y83" i="21" s="1"/>
  <c r="D14" i="21"/>
  <c r="D39" i="21" s="1"/>
  <c r="R63" i="21"/>
  <c r="R88" i="21" s="1"/>
  <c r="K14" i="21"/>
  <c r="K39" i="21" s="1"/>
  <c r="K68" i="21"/>
  <c r="K93" i="21" s="1"/>
  <c r="Y63" i="21"/>
  <c r="Y88" i="21" s="1"/>
  <c r="Y19" i="21"/>
  <c r="Y44" i="21" s="1"/>
  <c r="R68" i="21"/>
  <c r="R93" i="21" s="1"/>
  <c r="B17" i="20"/>
  <c r="AA17" i="20" s="1"/>
  <c r="M55" i="20"/>
  <c r="AL55" i="20" s="1"/>
  <c r="B29" i="20"/>
  <c r="AA29" i="20" s="1"/>
  <c r="B25" i="20"/>
  <c r="AA25" i="20" s="1"/>
  <c r="M63" i="20"/>
  <c r="AL63" i="20" s="1"/>
  <c r="M25" i="20"/>
  <c r="AL25" i="20" s="1"/>
  <c r="B21" i="20"/>
  <c r="AA21" i="20" s="1"/>
  <c r="B51" i="20"/>
  <c r="AA51" i="20" s="1"/>
  <c r="B63" i="20"/>
  <c r="AA63" i="20" s="1"/>
  <c r="B47" i="20"/>
  <c r="AA47" i="20" s="1"/>
  <c r="M13" i="20"/>
  <c r="AL13" i="20" s="1"/>
  <c r="M51" i="20"/>
  <c r="AL51" i="20" s="1"/>
  <c r="B55" i="20"/>
  <c r="AA55" i="20" s="1"/>
  <c r="M43" i="20"/>
  <c r="AL43" i="20" s="1"/>
  <c r="M9" i="20"/>
  <c r="AL9" i="20" s="1"/>
  <c r="M17" i="20"/>
  <c r="AL17" i="20" s="1"/>
  <c r="M29" i="20"/>
  <c r="AL29" i="20" s="1"/>
  <c r="B59" i="20"/>
  <c r="AA59" i="20" s="1"/>
  <c r="M21" i="20"/>
  <c r="AL21" i="20" s="1"/>
  <c r="M47" i="20"/>
  <c r="AL47" i="20" s="1"/>
  <c r="M59" i="20"/>
  <c r="AL59" i="20" s="1"/>
  <c r="B41" i="25" l="1"/>
  <c r="Z41" i="25" s="1"/>
  <c r="AC8" i="17"/>
  <c r="O8" i="17" l="1"/>
  <c r="S46" i="19" l="1"/>
  <c r="P46" i="19"/>
  <c r="Z44" i="19"/>
  <c r="I44" i="19"/>
  <c r="Z41" i="19"/>
  <c r="W41" i="19"/>
  <c r="P39" i="19"/>
  <c r="I39" i="19"/>
  <c r="Z36" i="19"/>
  <c r="W36" i="19"/>
  <c r="P34" i="19"/>
  <c r="I34" i="19"/>
  <c r="AE18" i="19"/>
  <c r="X18" i="19"/>
  <c r="Q18" i="19"/>
  <c r="J18" i="19"/>
  <c r="AE13" i="19"/>
  <c r="X13" i="19"/>
  <c r="Q13" i="19"/>
  <c r="J13" i="19"/>
  <c r="AE8" i="19"/>
  <c r="X8" i="19"/>
  <c r="D27" i="19"/>
  <c r="D51" i="19" s="1"/>
  <c r="D76" i="19" s="1"/>
  <c r="Z18" i="19"/>
  <c r="AB18" i="19" s="1"/>
  <c r="Z21" i="19" s="1"/>
  <c r="Z46" i="19" s="1"/>
  <c r="S18" i="19"/>
  <c r="T18" i="19" s="1"/>
  <c r="S19" i="19" s="1"/>
  <c r="S44" i="19" s="1"/>
  <c r="L18" i="19"/>
  <c r="N18" i="19" s="1"/>
  <c r="L21" i="19" s="1"/>
  <c r="L46" i="19" s="1"/>
  <c r="E18" i="19"/>
  <c r="F18" i="19" s="1"/>
  <c r="E19" i="19" s="1"/>
  <c r="E44" i="19" s="1"/>
  <c r="Z13" i="19"/>
  <c r="AB13" i="19" s="1"/>
  <c r="Z65" i="19" s="1"/>
  <c r="Z90" i="19" s="1"/>
  <c r="S13" i="19"/>
  <c r="T13" i="19" s="1"/>
  <c r="S14" i="19" s="1"/>
  <c r="S39" i="19" s="1"/>
  <c r="L13" i="19"/>
  <c r="N13" i="19" s="1"/>
  <c r="L16" i="19" s="1"/>
  <c r="L41" i="19" s="1"/>
  <c r="E13" i="19"/>
  <c r="F13" i="19" s="1"/>
  <c r="E14" i="19" s="1"/>
  <c r="E39" i="19" s="1"/>
  <c r="Z8" i="19"/>
  <c r="AB8" i="19" s="1"/>
  <c r="Z60" i="19" s="1"/>
  <c r="Z85" i="19" s="1"/>
  <c r="S8" i="19"/>
  <c r="T8" i="19" s="1"/>
  <c r="S9" i="19" s="1"/>
  <c r="S34" i="19" s="1"/>
  <c r="Q8" i="19"/>
  <c r="L8" i="19"/>
  <c r="N8" i="19" s="1"/>
  <c r="L11" i="19" s="1"/>
  <c r="L36" i="19" s="1"/>
  <c r="J8" i="19"/>
  <c r="E8" i="19"/>
  <c r="F8" i="19" s="1"/>
  <c r="E58" i="19" s="1"/>
  <c r="E83" i="19" s="1"/>
  <c r="AE18" i="18"/>
  <c r="X18" i="18"/>
  <c r="Q18" i="18"/>
  <c r="J18" i="18"/>
  <c r="AE13" i="18"/>
  <c r="X13" i="18"/>
  <c r="Q13" i="18"/>
  <c r="J13" i="18"/>
  <c r="AE8" i="18"/>
  <c r="X8" i="18"/>
  <c r="J8" i="18"/>
  <c r="Z18" i="18"/>
  <c r="AA18" i="18" s="1"/>
  <c r="AA68" i="18" s="1"/>
  <c r="AA93" i="18" s="1"/>
  <c r="S18" i="18"/>
  <c r="U18" i="18" s="1"/>
  <c r="T70" i="18" s="1"/>
  <c r="T95" i="18" s="1"/>
  <c r="L18" i="18"/>
  <c r="N18" i="18" s="1"/>
  <c r="M70" i="18" s="1"/>
  <c r="M95" i="18" s="1"/>
  <c r="E18" i="18"/>
  <c r="G18" i="18" s="1"/>
  <c r="F70" i="18" s="1"/>
  <c r="F95" i="18" s="1"/>
  <c r="Z13" i="18"/>
  <c r="AA13" i="18" s="1"/>
  <c r="AA63" i="18" s="1"/>
  <c r="AA88" i="18" s="1"/>
  <c r="S13" i="18"/>
  <c r="U13" i="18" s="1"/>
  <c r="T65" i="18" s="1"/>
  <c r="T90" i="18" s="1"/>
  <c r="L13" i="18"/>
  <c r="M13" i="18" s="1"/>
  <c r="M63" i="18" s="1"/>
  <c r="M88" i="18" s="1"/>
  <c r="E13" i="18"/>
  <c r="G13" i="18" s="1"/>
  <c r="F65" i="18" s="1"/>
  <c r="F90" i="18" s="1"/>
  <c r="Z8" i="18"/>
  <c r="AA8" i="18" s="1"/>
  <c r="AA58" i="18" s="1"/>
  <c r="AA83" i="18" s="1"/>
  <c r="S8" i="18"/>
  <c r="U8" i="18" s="1"/>
  <c r="T60" i="18" s="1"/>
  <c r="T85" i="18" s="1"/>
  <c r="L8" i="18"/>
  <c r="M8" i="18" s="1"/>
  <c r="M58" i="18" s="1"/>
  <c r="M83" i="18" s="1"/>
  <c r="Q8" i="18"/>
  <c r="D27" i="18"/>
  <c r="D51" i="18" s="1"/>
  <c r="D76" i="18" s="1"/>
  <c r="E8" i="18"/>
  <c r="F8" i="18" s="1"/>
  <c r="F58" i="18" s="1"/>
  <c r="F83" i="18" s="1"/>
  <c r="G8" i="18" l="1"/>
  <c r="F60" i="18" s="1"/>
  <c r="F85" i="18" s="1"/>
  <c r="E9" i="19"/>
  <c r="E34" i="19" s="1"/>
  <c r="E68" i="19"/>
  <c r="E93" i="19" s="1"/>
  <c r="S68" i="19"/>
  <c r="S93" i="19" s="1"/>
  <c r="E63" i="19"/>
  <c r="E88" i="19" s="1"/>
  <c r="L70" i="19"/>
  <c r="L95" i="19" s="1"/>
  <c r="Z70" i="19"/>
  <c r="Z95" i="19" s="1"/>
  <c r="S63" i="19"/>
  <c r="S88" i="19" s="1"/>
  <c r="L65" i="19"/>
  <c r="L90" i="19" s="1"/>
  <c r="S58" i="19"/>
  <c r="S83" i="19" s="1"/>
  <c r="L60" i="19"/>
  <c r="L85" i="19" s="1"/>
  <c r="G8" i="19"/>
  <c r="G18" i="19"/>
  <c r="E70" i="19" s="1"/>
  <c r="E95" i="19" s="1"/>
  <c r="G13" i="19"/>
  <c r="AA8" i="19"/>
  <c r="Z58" i="19" s="1"/>
  <c r="Z83" i="19" s="1"/>
  <c r="AA13" i="19"/>
  <c r="AA18" i="19"/>
  <c r="Z68" i="19" s="1"/>
  <c r="Z93" i="19" s="1"/>
  <c r="U8" i="19"/>
  <c r="S60" i="19" s="1"/>
  <c r="S85" i="19" s="1"/>
  <c r="U13" i="19"/>
  <c r="U18" i="19"/>
  <c r="S70" i="19" s="1"/>
  <c r="S95" i="19" s="1"/>
  <c r="M8" i="19"/>
  <c r="L58" i="19" s="1"/>
  <c r="L83" i="19" s="1"/>
  <c r="M13" i="19"/>
  <c r="M18" i="19"/>
  <c r="AD18" i="19"/>
  <c r="V8" i="19"/>
  <c r="W58" i="19" s="1"/>
  <c r="W83" i="19" s="1"/>
  <c r="V13" i="19"/>
  <c r="V18" i="19"/>
  <c r="AD13" i="19"/>
  <c r="P8" i="19"/>
  <c r="P13" i="19"/>
  <c r="P18" i="19"/>
  <c r="P70" i="19" s="1"/>
  <c r="P95" i="19" s="1"/>
  <c r="AD8" i="19"/>
  <c r="AD60" i="19" s="1"/>
  <c r="AD85" i="19" s="1"/>
  <c r="H8" i="19"/>
  <c r="I58" i="19" s="1"/>
  <c r="I83" i="19" s="1"/>
  <c r="H13" i="19"/>
  <c r="I63" i="19" s="1"/>
  <c r="I88" i="19" s="1"/>
  <c r="H18" i="19"/>
  <c r="I68" i="19" s="1"/>
  <c r="I93" i="19" s="1"/>
  <c r="I8" i="19"/>
  <c r="AB18" i="18"/>
  <c r="AA70" i="18" s="1"/>
  <c r="AA95" i="18" s="1"/>
  <c r="AB13" i="18"/>
  <c r="AA65" i="18" s="1"/>
  <c r="AA90" i="18" s="1"/>
  <c r="N13" i="18"/>
  <c r="M65" i="18" s="1"/>
  <c r="M90" i="18" s="1"/>
  <c r="M18" i="18"/>
  <c r="T18" i="18"/>
  <c r="H8" i="18"/>
  <c r="F18" i="18"/>
  <c r="AB8" i="18"/>
  <c r="T13" i="18"/>
  <c r="F13" i="18"/>
  <c r="T8" i="18"/>
  <c r="N8" i="18"/>
  <c r="P18" i="18"/>
  <c r="M21" i="18" s="1"/>
  <c r="M46" i="18" s="1"/>
  <c r="I18" i="18"/>
  <c r="F21" i="18" s="1"/>
  <c r="F46" i="18" s="1"/>
  <c r="AC18" i="18"/>
  <c r="W18" i="18"/>
  <c r="T21" i="18" s="1"/>
  <c r="T46" i="18" s="1"/>
  <c r="AC13" i="18"/>
  <c r="O13" i="18"/>
  <c r="W13" i="18"/>
  <c r="T16" i="18" s="1"/>
  <c r="T41" i="18" s="1"/>
  <c r="AC8" i="18"/>
  <c r="I13" i="18"/>
  <c r="F16" i="18" s="1"/>
  <c r="F41" i="18" s="1"/>
  <c r="O8" i="18"/>
  <c r="M9" i="18" s="1"/>
  <c r="M34" i="18" s="1"/>
  <c r="W8" i="18"/>
  <c r="T11" i="18" s="1"/>
  <c r="T36" i="18" s="1"/>
  <c r="AC18" i="17"/>
  <c r="V18" i="17"/>
  <c r="O18" i="17"/>
  <c r="H18" i="17"/>
  <c r="AC13" i="17"/>
  <c r="V13" i="17"/>
  <c r="O13" i="17"/>
  <c r="H13" i="17"/>
  <c r="V8" i="17"/>
  <c r="E8" i="17"/>
  <c r="L8" i="17"/>
  <c r="H8" i="17"/>
  <c r="Z18" i="17"/>
  <c r="S18" i="17"/>
  <c r="L18" i="17"/>
  <c r="E18" i="17"/>
  <c r="Z13" i="17"/>
  <c r="S13" i="17"/>
  <c r="L13" i="17"/>
  <c r="Z8" i="17"/>
  <c r="S8" i="17"/>
  <c r="I8" i="18" l="1"/>
  <c r="F11" i="18" s="1"/>
  <c r="F36" i="18" s="1"/>
  <c r="E11" i="19"/>
  <c r="E36" i="19" s="1"/>
  <c r="E60" i="19"/>
  <c r="E85" i="19" s="1"/>
  <c r="L19" i="19"/>
  <c r="L44" i="19" s="1"/>
  <c r="L68" i="19"/>
  <c r="L93" i="19" s="1"/>
  <c r="W19" i="19"/>
  <c r="W44" i="19" s="1"/>
  <c r="W68" i="19"/>
  <c r="W93" i="19" s="1"/>
  <c r="AD21" i="19"/>
  <c r="AD46" i="19" s="1"/>
  <c r="AD70" i="19"/>
  <c r="AD95" i="19" s="1"/>
  <c r="AD16" i="19"/>
  <c r="AD41" i="19" s="1"/>
  <c r="AD65" i="19"/>
  <c r="AD90" i="19" s="1"/>
  <c r="W14" i="19"/>
  <c r="W39" i="19" s="1"/>
  <c r="W63" i="19"/>
  <c r="W88" i="19" s="1"/>
  <c r="S16" i="19"/>
  <c r="S41" i="19" s="1"/>
  <c r="S65" i="19"/>
  <c r="S90" i="19" s="1"/>
  <c r="P16" i="19"/>
  <c r="P41" i="19" s="1"/>
  <c r="P65" i="19"/>
  <c r="P90" i="19" s="1"/>
  <c r="Z14" i="19"/>
  <c r="Z39" i="19" s="1"/>
  <c r="Z63" i="19"/>
  <c r="Z88" i="19" s="1"/>
  <c r="L14" i="19"/>
  <c r="L39" i="19" s="1"/>
  <c r="L63" i="19"/>
  <c r="L88" i="19" s="1"/>
  <c r="E16" i="19"/>
  <c r="E41" i="19" s="1"/>
  <c r="E65" i="19"/>
  <c r="E90" i="19" s="1"/>
  <c r="P11" i="19"/>
  <c r="P36" i="19" s="1"/>
  <c r="P60" i="19"/>
  <c r="P85" i="19" s="1"/>
  <c r="I11" i="19"/>
  <c r="I36" i="19" s="1"/>
  <c r="I60" i="19"/>
  <c r="I85" i="19" s="1"/>
  <c r="I18" i="19"/>
  <c r="E21" i="19"/>
  <c r="E46" i="19" s="1"/>
  <c r="O18" i="19"/>
  <c r="O13" i="19"/>
  <c r="P63" i="19" s="1"/>
  <c r="P88" i="19" s="1"/>
  <c r="Z9" i="19"/>
  <c r="Z34" i="19" s="1"/>
  <c r="AD11" i="19"/>
  <c r="AD36" i="19" s="1"/>
  <c r="W9" i="19"/>
  <c r="W34" i="19" s="1"/>
  <c r="S11" i="19"/>
  <c r="S36" i="19" s="1"/>
  <c r="O8" i="19"/>
  <c r="P58" i="19" s="1"/>
  <c r="P83" i="19" s="1"/>
  <c r="L9" i="19"/>
  <c r="L34" i="19" s="1"/>
  <c r="W18" i="19"/>
  <c r="W13" i="19"/>
  <c r="W65" i="19" s="1"/>
  <c r="W90" i="19" s="1"/>
  <c r="AC8" i="19"/>
  <c r="AD58" i="19" s="1"/>
  <c r="AD83" i="19" s="1"/>
  <c r="AC13" i="19"/>
  <c r="AC18" i="19"/>
  <c r="I13" i="19"/>
  <c r="W8" i="19"/>
  <c r="W60" i="19" s="1"/>
  <c r="W85" i="19" s="1"/>
  <c r="AD18" i="18"/>
  <c r="AA21" i="18" s="1"/>
  <c r="AA46" i="18" s="1"/>
  <c r="AD13" i="18"/>
  <c r="AA16" i="18" s="1"/>
  <c r="AA41" i="18" s="1"/>
  <c r="P13" i="18"/>
  <c r="M16" i="18" s="1"/>
  <c r="M41" i="18" s="1"/>
  <c r="V18" i="18"/>
  <c r="T68" i="18"/>
  <c r="T93" i="18" s="1"/>
  <c r="O18" i="18"/>
  <c r="M19" i="18" s="1"/>
  <c r="M44" i="18" s="1"/>
  <c r="M68" i="18"/>
  <c r="M93" i="18" s="1"/>
  <c r="H18" i="18"/>
  <c r="F19" i="18" s="1"/>
  <c r="F44" i="18" s="1"/>
  <c r="F68" i="18"/>
  <c r="F93" i="18" s="1"/>
  <c r="V13" i="18"/>
  <c r="T14" i="18" s="1"/>
  <c r="T39" i="18" s="1"/>
  <c r="T63" i="18"/>
  <c r="T88" i="18" s="1"/>
  <c r="H13" i="18"/>
  <c r="F14" i="18" s="1"/>
  <c r="F39" i="18" s="1"/>
  <c r="F63" i="18"/>
  <c r="F88" i="18" s="1"/>
  <c r="F9" i="18"/>
  <c r="F34" i="18" s="1"/>
  <c r="AD8" i="18"/>
  <c r="AA11" i="18" s="1"/>
  <c r="AA36" i="18" s="1"/>
  <c r="AA60" i="18"/>
  <c r="AA85" i="18" s="1"/>
  <c r="V8" i="18"/>
  <c r="T9" i="18" s="1"/>
  <c r="T34" i="18" s="1"/>
  <c r="T58" i="18"/>
  <c r="T83" i="18" s="1"/>
  <c r="P8" i="18"/>
  <c r="M11" i="18" s="1"/>
  <c r="M36" i="18" s="1"/>
  <c r="M60" i="18"/>
  <c r="M85" i="18" s="1"/>
  <c r="AA19" i="18"/>
  <c r="AA44" i="18" s="1"/>
  <c r="AA14" i="18"/>
  <c r="AA39" i="18" s="1"/>
  <c r="M14" i="18"/>
  <c r="M39" i="18" s="1"/>
  <c r="AA9" i="18"/>
  <c r="AA34" i="18" s="1"/>
  <c r="E13" i="17"/>
  <c r="W21" i="19" l="1"/>
  <c r="W46" i="19" s="1"/>
  <c r="W70" i="19"/>
  <c r="W95" i="19" s="1"/>
  <c r="P19" i="19"/>
  <c r="P44" i="19" s="1"/>
  <c r="P68" i="19"/>
  <c r="P93" i="19" s="1"/>
  <c r="AD19" i="19"/>
  <c r="AD44" i="19" s="1"/>
  <c r="AD68" i="19"/>
  <c r="AD93" i="19" s="1"/>
  <c r="I21" i="19"/>
  <c r="I46" i="19" s="1"/>
  <c r="I70" i="19"/>
  <c r="I95" i="19" s="1"/>
  <c r="I16" i="19"/>
  <c r="I41" i="19" s="1"/>
  <c r="I65" i="19"/>
  <c r="I90" i="19" s="1"/>
  <c r="AD14" i="19"/>
  <c r="AD39" i="19" s="1"/>
  <c r="AD63" i="19"/>
  <c r="AD88" i="19" s="1"/>
  <c r="AD9" i="19"/>
  <c r="AD34" i="19" s="1"/>
  <c r="T19" i="18"/>
  <c r="T44" i="18" s="1"/>
  <c r="AB18" i="17"/>
  <c r="Y68" i="17" s="1"/>
  <c r="T18" i="17"/>
  <c r="R19" i="17" s="1"/>
  <c r="N18" i="17"/>
  <c r="K68" i="17" s="1"/>
  <c r="G18" i="17"/>
  <c r="D68" i="17" s="1"/>
  <c r="AB13" i="17"/>
  <c r="Y63" i="17" s="1"/>
  <c r="T13" i="17"/>
  <c r="R14" i="17" s="1"/>
  <c r="N13" i="17"/>
  <c r="K63" i="17" s="1"/>
  <c r="G13" i="17"/>
  <c r="D63" i="17" s="1"/>
  <c r="AB8" i="17"/>
  <c r="Y58" i="17" s="1"/>
  <c r="U8" i="17"/>
  <c r="R58" i="17" s="1"/>
  <c r="N8" i="17"/>
  <c r="K58" i="17" s="1"/>
  <c r="F8" i="17"/>
  <c r="D9" i="17" s="1"/>
  <c r="AA18" i="17"/>
  <c r="Y19" i="17" s="1"/>
  <c r="U18" i="17"/>
  <c r="R68" i="17" s="1"/>
  <c r="M18" i="17"/>
  <c r="K19" i="17" s="1"/>
  <c r="AA13" i="17"/>
  <c r="Y14" i="17" s="1"/>
  <c r="F18" i="17"/>
  <c r="D19" i="17" s="1"/>
  <c r="U13" i="17"/>
  <c r="R63" i="17" s="1"/>
  <c r="M13" i="17"/>
  <c r="K14" i="17" s="1"/>
  <c r="F13" i="17"/>
  <c r="D14" i="17" s="1"/>
  <c r="AA8" i="17"/>
  <c r="Y9" i="17" s="1"/>
  <c r="T8" i="17"/>
  <c r="R9" i="17" s="1"/>
  <c r="M8" i="17"/>
  <c r="K9" i="17" s="1"/>
  <c r="G8" i="17"/>
  <c r="D58" i="17" s="1"/>
  <c r="D27" i="17" l="1"/>
  <c r="D51" i="17" s="1"/>
  <c r="D76" i="17" s="1"/>
  <c r="AF18" i="17"/>
  <c r="R44" i="17" l="1"/>
  <c r="D34" i="17"/>
  <c r="D88" i="17"/>
  <c r="D83" i="17"/>
  <c r="Y39" i="17"/>
  <c r="AG18" i="17"/>
  <c r="D39" i="17"/>
  <c r="R93" i="17" l="1"/>
  <c r="K44" i="17"/>
  <c r="R88" i="17"/>
  <c r="Y83" i="17"/>
  <c r="K88" i="17"/>
  <c r="R34" i="17"/>
  <c r="D44" i="17"/>
  <c r="Y93" i="17"/>
  <c r="Y88" i="17"/>
  <c r="K39" i="17"/>
  <c r="K93" i="17"/>
  <c r="Y44" i="17"/>
  <c r="D93" i="17"/>
  <c r="C49" i="16"/>
  <c r="AE37" i="16"/>
  <c r="U37" i="16"/>
  <c r="K37" i="16"/>
  <c r="AE27" i="16"/>
  <c r="U27" i="16"/>
  <c r="K27" i="16"/>
  <c r="AE17" i="16"/>
  <c r="U17" i="16"/>
  <c r="O17" i="16"/>
  <c r="N17" i="16"/>
  <c r="K17" i="16"/>
  <c r="E17" i="16"/>
  <c r="D17" i="16"/>
  <c r="H13" i="16"/>
  <c r="F13" i="16"/>
  <c r="D13" i="16"/>
  <c r="H9" i="16"/>
  <c r="D9" i="16"/>
  <c r="AE7" i="16"/>
  <c r="X7" i="16"/>
  <c r="U7" i="16"/>
  <c r="O7" i="16"/>
  <c r="N7" i="16"/>
  <c r="Y34" i="17" l="1"/>
  <c r="R39" i="17"/>
  <c r="R83" i="17"/>
  <c r="K34" i="17"/>
  <c r="K83" i="17"/>
  <c r="W56" i="16"/>
  <c r="C22" i="16"/>
  <c r="C56" i="16"/>
  <c r="M66" i="16"/>
  <c r="Q24" i="16"/>
  <c r="Q8" i="16"/>
  <c r="F18" i="16"/>
  <c r="L11" i="16"/>
  <c r="M56" i="16"/>
  <c r="C66" i="16"/>
  <c r="X11" i="16"/>
  <c r="M19" i="16"/>
  <c r="Y44" i="14" l="1"/>
  <c r="R44" i="14"/>
  <c r="K44" i="14"/>
  <c r="D44" i="14"/>
  <c r="D27" i="14"/>
  <c r="D51" i="14" s="1"/>
  <c r="D76" i="14" s="1"/>
  <c r="AA18" i="14"/>
  <c r="Z18" i="14"/>
  <c r="T18" i="14"/>
  <c r="S18" i="14"/>
  <c r="L18" i="14"/>
  <c r="K21" i="14" s="1"/>
  <c r="K46" i="14" s="1"/>
  <c r="F18" i="14"/>
  <c r="E18" i="14"/>
  <c r="AB13" i="14"/>
  <c r="Y16" i="14" s="1"/>
  <c r="Y41" i="14" s="1"/>
  <c r="AA13" i="14"/>
  <c r="Z13" i="14"/>
  <c r="U13" i="14"/>
  <c r="R16" i="14" s="1"/>
  <c r="R41" i="14" s="1"/>
  <c r="T13" i="14"/>
  <c r="S13" i="14"/>
  <c r="M13" i="14"/>
  <c r="K16" i="14" s="1"/>
  <c r="K41" i="14" s="1"/>
  <c r="L13" i="14"/>
  <c r="K14" i="14" s="1"/>
  <c r="K39" i="14" s="1"/>
  <c r="G13" i="14"/>
  <c r="D16" i="14" s="1"/>
  <c r="D41" i="14" s="1"/>
  <c r="F13" i="14"/>
  <c r="E13" i="14"/>
  <c r="AB8" i="14"/>
  <c r="Y11" i="14" s="1"/>
  <c r="Y36" i="14" s="1"/>
  <c r="AA8" i="14"/>
  <c r="Z8" i="14"/>
  <c r="T8" i="14"/>
  <c r="R11" i="14" s="1"/>
  <c r="R36" i="14" s="1"/>
  <c r="S8" i="14"/>
  <c r="M8" i="14"/>
  <c r="K11" i="14" s="1"/>
  <c r="K36" i="14" s="1"/>
  <c r="L8" i="14"/>
  <c r="F8" i="14"/>
  <c r="D11" i="14" s="1"/>
  <c r="D36" i="14" s="1"/>
  <c r="E8" i="14"/>
  <c r="D58" i="14" l="1"/>
  <c r="D83" i="14" s="1"/>
  <c r="R58" i="14"/>
  <c r="R83" i="14" s="1"/>
  <c r="Y68" i="14"/>
  <c r="Y93" i="14" s="1"/>
  <c r="R14" i="14"/>
  <c r="R39" i="14" s="1"/>
  <c r="R21" i="14"/>
  <c r="R46" i="14" s="1"/>
  <c r="Y21" i="14"/>
  <c r="Y46" i="14" s="1"/>
  <c r="K58" i="14"/>
  <c r="K83" i="14" s="1"/>
  <c r="Y58" i="14"/>
  <c r="Y83" i="14" s="1"/>
  <c r="D63" i="14"/>
  <c r="D88" i="14" s="1"/>
  <c r="Y63" i="14"/>
  <c r="Y88" i="14" s="1"/>
  <c r="D68" i="14"/>
  <c r="D93" i="14" s="1"/>
  <c r="K63" i="14"/>
  <c r="K88" i="14" s="1"/>
  <c r="K9" i="14"/>
  <c r="K34" i="14" s="1"/>
  <c r="K68" i="14"/>
  <c r="K93" i="14" s="1"/>
  <c r="R9" i="14"/>
  <c r="R34" i="14" s="1"/>
  <c r="Y14" i="14"/>
  <c r="Y39" i="14" s="1"/>
  <c r="D21" i="14"/>
  <c r="D46" i="14" s="1"/>
  <c r="R63" i="14"/>
  <c r="R88" i="14" s="1"/>
  <c r="R68" i="14"/>
  <c r="R93" i="14" s="1"/>
  <c r="Y9" i="14"/>
  <c r="Y34" i="14" s="1"/>
  <c r="D14" i="14"/>
  <c r="D39" i="14" s="1"/>
  <c r="D9" i="14"/>
  <c r="D34" i="14" s="1"/>
  <c r="X21" i="13"/>
  <c r="V21" i="13"/>
  <c r="T21" i="13"/>
  <c r="W21" i="13" s="1"/>
  <c r="D21" i="13"/>
  <c r="I21" i="13"/>
  <c r="E21" i="13" s="1"/>
  <c r="C21" i="13"/>
  <c r="U18" i="13"/>
  <c r="V18" i="13"/>
  <c r="T18" i="13"/>
  <c r="J18" i="13"/>
  <c r="I18" i="13"/>
  <c r="F18" i="13"/>
  <c r="S68" i="13" l="1"/>
  <c r="B71" i="13"/>
  <c r="B95" i="13" s="1"/>
  <c r="Y21" i="13"/>
  <c r="U21" i="13"/>
  <c r="S22" i="13"/>
  <c r="S46" i="13" s="1"/>
  <c r="B22" i="13"/>
  <c r="B46" i="13" s="1"/>
  <c r="S19" i="13"/>
  <c r="S43" i="13" s="1"/>
  <c r="C18" i="13"/>
  <c r="W15" i="13"/>
  <c r="V15" i="13"/>
  <c r="U15" i="13"/>
  <c r="T15" i="13"/>
  <c r="E15" i="13"/>
  <c r="D15" i="13"/>
  <c r="C15" i="13"/>
  <c r="U12" i="13"/>
  <c r="T12" i="13"/>
  <c r="D12" i="13"/>
  <c r="C12" i="13"/>
  <c r="D50" i="13"/>
  <c r="D74" i="13" s="1"/>
  <c r="Y9" i="13"/>
  <c r="X9" i="13"/>
  <c r="W9" i="13"/>
  <c r="V9" i="13"/>
  <c r="U9" i="13"/>
  <c r="T9" i="13"/>
  <c r="F9" i="13"/>
  <c r="E9" i="13"/>
  <c r="D9" i="13"/>
  <c r="C9" i="13"/>
  <c r="V6" i="13"/>
  <c r="U6" i="13"/>
  <c r="T6" i="13"/>
  <c r="D6" i="13"/>
  <c r="C6" i="13"/>
  <c r="D25" i="13"/>
  <c r="S65" i="13" l="1"/>
  <c r="S89" i="13" s="1"/>
  <c r="B65" i="13"/>
  <c r="S71" i="13"/>
  <c r="S95" i="13" s="1"/>
  <c r="S92" i="13"/>
  <c r="D18" i="13"/>
  <c r="E18" i="13"/>
  <c r="S16" i="13"/>
  <c r="S40" i="13" s="1"/>
  <c r="B16" i="13"/>
  <c r="B40" i="13" s="1"/>
  <c r="B62" i="13"/>
  <c r="B86" i="13" s="1"/>
  <c r="S62" i="13"/>
  <c r="S86" i="13" s="1"/>
  <c r="S59" i="13"/>
  <c r="S83" i="13" s="1"/>
  <c r="B59" i="13"/>
  <c r="B83" i="13" s="1"/>
  <c r="S56" i="13"/>
  <c r="S80" i="13" s="1"/>
  <c r="B56" i="13"/>
  <c r="B80" i="13" s="1"/>
  <c r="V12" i="13"/>
  <c r="S13" i="13" s="1"/>
  <c r="S37" i="13" s="1"/>
  <c r="B13" i="13"/>
  <c r="B37" i="13" s="1"/>
  <c r="S10" i="13"/>
  <c r="S34" i="13" s="1"/>
  <c r="W6" i="13"/>
  <c r="B10" i="13"/>
  <c r="B34" i="13" s="1"/>
  <c r="B7" i="13"/>
  <c r="B31" i="13" s="1"/>
  <c r="E50" i="12"/>
  <c r="B68" i="13" l="1"/>
  <c r="B92" i="13" s="1"/>
  <c r="B19" i="13"/>
  <c r="B43" i="13" s="1"/>
  <c r="B89" i="13"/>
  <c r="S7" i="13"/>
  <c r="S31" i="13" s="1"/>
  <c r="AZ7" i="12"/>
  <c r="AL35" i="12"/>
  <c r="AM35" i="12" s="1"/>
  <c r="AN35" i="12"/>
  <c r="AL88" i="12"/>
  <c r="AL87" i="12"/>
  <c r="AL86" i="12"/>
  <c r="AL85" i="12"/>
  <c r="AM73" i="12"/>
  <c r="AM72" i="12"/>
  <c r="AM71" i="12"/>
  <c r="AM60" i="12"/>
  <c r="AM59" i="12"/>
  <c r="AM58" i="12"/>
  <c r="AM57" i="12"/>
  <c r="E88" i="12"/>
  <c r="E87" i="12"/>
  <c r="E86" i="12"/>
  <c r="E85" i="12"/>
  <c r="E74" i="12"/>
  <c r="E73" i="12"/>
  <c r="E72" i="12"/>
  <c r="E71" i="12"/>
  <c r="D35" i="12"/>
  <c r="F21" i="12"/>
  <c r="G21" i="12"/>
  <c r="AO35" i="12" l="1"/>
  <c r="AO45" i="12" s="1"/>
  <c r="AM50" i="12"/>
  <c r="AM1" i="12"/>
  <c r="AZ21" i="12" l="1"/>
  <c r="AL21" i="12" s="1"/>
  <c r="AK22" i="12" s="1"/>
  <c r="R35" i="12"/>
  <c r="F35" i="12" s="1"/>
  <c r="E35" i="12"/>
  <c r="G35" i="12" s="1"/>
  <c r="AN21" i="12" l="1"/>
  <c r="AM21" i="12"/>
  <c r="C22" i="12"/>
  <c r="C36" i="12"/>
  <c r="AK36" i="12" l="1"/>
  <c r="AO21" i="12"/>
  <c r="AL7" i="12"/>
  <c r="E21" i="12"/>
  <c r="G27" i="12" s="1"/>
  <c r="M27" i="12" s="1"/>
  <c r="F71" i="12" s="1"/>
  <c r="G31" i="12"/>
  <c r="M31" i="12" s="1"/>
  <c r="G29" i="12"/>
  <c r="M29" i="12" s="1"/>
  <c r="AN7" i="12" l="1"/>
  <c r="AO15" i="12" s="1"/>
  <c r="AN58" i="12" s="1"/>
  <c r="AO7" i="12"/>
  <c r="AO17" i="12" s="1"/>
  <c r="AN59" i="12" s="1"/>
  <c r="AM7" i="12"/>
  <c r="AK8" i="12"/>
  <c r="F73" i="12"/>
  <c r="F72" i="12"/>
  <c r="AM87" i="12"/>
  <c r="AO31" i="12"/>
  <c r="AN73" i="12" s="1"/>
  <c r="AO43" i="12"/>
  <c r="AM86" i="12" s="1"/>
  <c r="AO29" i="12"/>
  <c r="AN72" i="12" s="1"/>
  <c r="F7" i="12"/>
  <c r="E59" i="12" s="1"/>
  <c r="E7" i="12"/>
  <c r="E58" i="12" s="1"/>
  <c r="D7" i="12"/>
  <c r="E57" i="12" s="1"/>
  <c r="AP7" i="12" l="1"/>
  <c r="AO19" i="12" s="1"/>
  <c r="AN60" i="12" s="1"/>
  <c r="AO41" i="12"/>
  <c r="AM85" i="12" s="1"/>
  <c r="AO27" i="12"/>
  <c r="AN71" i="12" s="1"/>
  <c r="AO13" i="12"/>
  <c r="AN57" i="12" s="1"/>
  <c r="AP35" i="12"/>
  <c r="AO47" i="12" s="1"/>
  <c r="AM88" i="12" s="1"/>
  <c r="G7" i="12"/>
  <c r="AB18" i="9"/>
  <c r="Z18" i="9"/>
  <c r="AC18" i="9"/>
  <c r="Y21" i="9" s="1"/>
  <c r="Y46" i="9" s="1"/>
  <c r="S18" i="9"/>
  <c r="U18" i="9"/>
  <c r="R21" i="9" s="1"/>
  <c r="R46" i="9" s="1"/>
  <c r="M18" i="9"/>
  <c r="N18" i="9"/>
  <c r="K21" i="9" s="1"/>
  <c r="K46" i="9" s="1"/>
  <c r="AE13" i="9"/>
  <c r="AD13" i="9"/>
  <c r="AB13" i="9"/>
  <c r="AC13" i="9"/>
  <c r="Z13" i="9"/>
  <c r="I18" i="9"/>
  <c r="H18" i="9"/>
  <c r="G18" i="9"/>
  <c r="E18" i="9"/>
  <c r="W13" i="9"/>
  <c r="V13" i="9"/>
  <c r="U13" i="9"/>
  <c r="R16" i="9" s="1"/>
  <c r="R41" i="9" s="1"/>
  <c r="O13" i="9"/>
  <c r="Q13" i="9"/>
  <c r="P13" i="9"/>
  <c r="N13" i="9"/>
  <c r="I13" i="9"/>
  <c r="M13" i="9"/>
  <c r="L13" i="9"/>
  <c r="J13" i="9"/>
  <c r="G13" i="9"/>
  <c r="H13" i="9" s="1"/>
  <c r="F13" i="9"/>
  <c r="E13" i="9"/>
  <c r="X7" i="9"/>
  <c r="U8" i="9"/>
  <c r="V8" i="9" s="1"/>
  <c r="W8" i="9"/>
  <c r="N8" i="9"/>
  <c r="O8" i="9"/>
  <c r="P8" i="9"/>
  <c r="H8" i="9"/>
  <c r="G8" i="9"/>
  <c r="X18" i="9"/>
  <c r="S13" i="9"/>
  <c r="AA8" i="9"/>
  <c r="Z8" i="9"/>
  <c r="T8" i="9"/>
  <c r="S8" i="9"/>
  <c r="M8" i="9"/>
  <c r="L8" i="9"/>
  <c r="F8" i="9"/>
  <c r="E8" i="9"/>
  <c r="D27" i="9"/>
  <c r="D52" i="9" s="1"/>
  <c r="D76" i="9" s="1"/>
  <c r="B34" i="7"/>
  <c r="Z34" i="7" s="1"/>
  <c r="R27" i="7"/>
  <c r="Q27" i="7"/>
  <c r="O27" i="7"/>
  <c r="N27" i="7"/>
  <c r="F27" i="7"/>
  <c r="D27" i="7"/>
  <c r="C27" i="7"/>
  <c r="Q23" i="7"/>
  <c r="O23" i="7"/>
  <c r="N23" i="7"/>
  <c r="P23" i="7" s="1"/>
  <c r="F23" i="7"/>
  <c r="D23" i="7"/>
  <c r="C23" i="7"/>
  <c r="E23" i="7" s="1"/>
  <c r="S19" i="7"/>
  <c r="P19" i="7"/>
  <c r="O19" i="7"/>
  <c r="N19" i="7"/>
  <c r="F19" i="7"/>
  <c r="B53" i="7" s="1"/>
  <c r="Z53" i="7" s="1"/>
  <c r="D19" i="7"/>
  <c r="C19" i="7"/>
  <c r="Q15" i="7"/>
  <c r="O15" i="7"/>
  <c r="M49" i="7" s="1"/>
  <c r="AK49" i="7" s="1"/>
  <c r="N15" i="7"/>
  <c r="E15" i="7"/>
  <c r="D15" i="7"/>
  <c r="C15" i="7"/>
  <c r="P11" i="7"/>
  <c r="O11" i="7"/>
  <c r="N11" i="7"/>
  <c r="D11" i="7"/>
  <c r="C11" i="7"/>
  <c r="O7" i="7"/>
  <c r="N7" i="7"/>
  <c r="D7" i="7"/>
  <c r="C7" i="7"/>
  <c r="Z1" i="7"/>
  <c r="C8" i="12" l="1"/>
  <c r="E60" i="12"/>
  <c r="B49" i="7"/>
  <c r="Z49" i="7" s="1"/>
  <c r="G43" i="12"/>
  <c r="G45" i="12"/>
  <c r="F87" i="12" s="1"/>
  <c r="G41" i="12"/>
  <c r="F85" i="12" s="1"/>
  <c r="H21" i="12"/>
  <c r="G33" i="12" s="1"/>
  <c r="M33" i="12" s="1"/>
  <c r="F74" i="12" s="1"/>
  <c r="K64" i="9"/>
  <c r="K88" i="9" s="1"/>
  <c r="D64" i="9"/>
  <c r="D88" i="9" s="1"/>
  <c r="Y59" i="9"/>
  <c r="Y83" i="9" s="1"/>
  <c r="R59" i="9"/>
  <c r="R83" i="9" s="1"/>
  <c r="K59" i="9"/>
  <c r="K83" i="9" s="1"/>
  <c r="D59" i="9"/>
  <c r="D83" i="9" s="1"/>
  <c r="AA18" i="9"/>
  <c r="T18" i="9"/>
  <c r="R19" i="9" s="1"/>
  <c r="R44" i="9" s="1"/>
  <c r="L18" i="9"/>
  <c r="K69" i="9" s="1"/>
  <c r="Y16" i="9"/>
  <c r="Y41" i="9" s="1"/>
  <c r="AA13" i="9"/>
  <c r="Y14" i="9" s="1"/>
  <c r="Y39" i="9" s="1"/>
  <c r="F18" i="9"/>
  <c r="T13" i="9"/>
  <c r="K16" i="9"/>
  <c r="K41" i="9" s="1"/>
  <c r="K14" i="9"/>
  <c r="K39" i="9" s="1"/>
  <c r="D16" i="9"/>
  <c r="D41" i="9" s="1"/>
  <c r="D14" i="9"/>
  <c r="D39" i="9" s="1"/>
  <c r="Y11" i="9"/>
  <c r="Y36" i="9" s="1"/>
  <c r="Y9" i="9"/>
  <c r="Y34" i="9" s="1"/>
  <c r="X8" i="9"/>
  <c r="R11" i="9" s="1"/>
  <c r="R36" i="9" s="1"/>
  <c r="R9" i="9"/>
  <c r="R34" i="9" s="1"/>
  <c r="K9" i="9"/>
  <c r="K34" i="9" s="1"/>
  <c r="K11" i="9"/>
  <c r="K36" i="9" s="1"/>
  <c r="D11" i="9"/>
  <c r="D36" i="9" s="1"/>
  <c r="D9" i="9"/>
  <c r="D34" i="9" s="1"/>
  <c r="B41" i="7"/>
  <c r="Z41" i="7" s="1"/>
  <c r="S27" i="7"/>
  <c r="E11" i="7"/>
  <c r="B12" i="7" s="1"/>
  <c r="Z12" i="7" s="1"/>
  <c r="G15" i="7"/>
  <c r="Q11" i="7"/>
  <c r="B57" i="7"/>
  <c r="Z57" i="7" s="1"/>
  <c r="R19" i="7"/>
  <c r="E19" i="7"/>
  <c r="B20" i="7" s="1"/>
  <c r="Z20" i="7" s="1"/>
  <c r="M53" i="7"/>
  <c r="AK53" i="7" s="1"/>
  <c r="M57" i="7"/>
  <c r="AK57" i="7" s="1"/>
  <c r="M8" i="7"/>
  <c r="AK8" i="7" s="1"/>
  <c r="M45" i="7"/>
  <c r="AK45" i="7" s="1"/>
  <c r="P15" i="7"/>
  <c r="M16" i="7" s="1"/>
  <c r="AK16" i="7" s="1"/>
  <c r="B8" i="7"/>
  <c r="Z8" i="7" s="1"/>
  <c r="F15" i="7"/>
  <c r="B45" i="7"/>
  <c r="Z45" i="7" s="1"/>
  <c r="B24" i="7"/>
  <c r="Z24" i="7" s="1"/>
  <c r="B61" i="7"/>
  <c r="Z61" i="7" s="1"/>
  <c r="Q19" i="7"/>
  <c r="M24" i="7"/>
  <c r="AK24" i="7" s="1"/>
  <c r="M41" i="7"/>
  <c r="AK41" i="7" s="1"/>
  <c r="R11" i="7"/>
  <c r="E27" i="7"/>
  <c r="B28" i="7" s="1"/>
  <c r="Z28" i="7" s="1"/>
  <c r="P27" i="7"/>
  <c r="T18" i="6"/>
  <c r="S18" i="6"/>
  <c r="AA18" i="6"/>
  <c r="Z18" i="6"/>
  <c r="N18" i="6"/>
  <c r="M18" i="6"/>
  <c r="L18" i="6"/>
  <c r="F18" i="6"/>
  <c r="E18" i="6"/>
  <c r="AA13" i="6"/>
  <c r="Z13" i="6"/>
  <c r="T13" i="6"/>
  <c r="S13" i="6"/>
  <c r="N13" i="6"/>
  <c r="M13" i="6"/>
  <c r="L13" i="6"/>
  <c r="G13" i="6"/>
  <c r="F13" i="6"/>
  <c r="E13" i="6"/>
  <c r="AA8" i="6"/>
  <c r="Z8" i="6"/>
  <c r="S8" i="6"/>
  <c r="M8" i="6"/>
  <c r="L8" i="6"/>
  <c r="D27" i="6"/>
  <c r="D51" i="6" s="1"/>
  <c r="D76" i="6" s="1"/>
  <c r="T8" i="6"/>
  <c r="F8" i="6"/>
  <c r="E8" i="6"/>
  <c r="AE18" i="5"/>
  <c r="Z18" i="5"/>
  <c r="S18" i="5"/>
  <c r="U18" i="5"/>
  <c r="AB18" i="5"/>
  <c r="AD18" i="5"/>
  <c r="N18" i="5"/>
  <c r="D27" i="5"/>
  <c r="D51" i="5" s="1"/>
  <c r="D76" i="5" s="1"/>
  <c r="AA18" i="5"/>
  <c r="V18" i="5"/>
  <c r="T18" i="5"/>
  <c r="M18" i="5"/>
  <c r="L18" i="5"/>
  <c r="F18" i="5"/>
  <c r="E18" i="5"/>
  <c r="AB13" i="5"/>
  <c r="AA13" i="5"/>
  <c r="Z13" i="5"/>
  <c r="T13" i="5"/>
  <c r="S13" i="5"/>
  <c r="M13" i="5"/>
  <c r="L13" i="5"/>
  <c r="F13" i="5"/>
  <c r="E13" i="5"/>
  <c r="AA8" i="5"/>
  <c r="Z8" i="5"/>
  <c r="T8" i="5"/>
  <c r="S8" i="5"/>
  <c r="M8" i="5"/>
  <c r="L8" i="5"/>
  <c r="F8" i="5"/>
  <c r="E8" i="5"/>
  <c r="R14" i="9" l="1"/>
  <c r="R39" i="9" s="1"/>
  <c r="M20" i="7"/>
  <c r="AK20" i="7" s="1"/>
  <c r="F86" i="12"/>
  <c r="M45" i="12"/>
  <c r="F57" i="12"/>
  <c r="F60" i="12"/>
  <c r="F59" i="12"/>
  <c r="F58" i="12"/>
  <c r="B16" i="7"/>
  <c r="Z16" i="7" s="1"/>
  <c r="H35" i="12"/>
  <c r="G47" i="12" s="1"/>
  <c r="F88" i="12" s="1"/>
  <c r="Y69" i="9"/>
  <c r="Y93" i="9" s="1"/>
  <c r="R69" i="9"/>
  <c r="R93" i="9" s="1"/>
  <c r="K19" i="9"/>
  <c r="K44" i="9" s="1"/>
  <c r="K93" i="9"/>
  <c r="D69" i="9"/>
  <c r="D93" i="9" s="1"/>
  <c r="Y64" i="9"/>
  <c r="Y88" i="9" s="1"/>
  <c r="R64" i="9"/>
  <c r="R88" i="9" s="1"/>
  <c r="Y19" i="9"/>
  <c r="Y44" i="9" s="1"/>
  <c r="D19" i="9"/>
  <c r="D44" i="9" s="1"/>
  <c r="D21" i="9"/>
  <c r="D46" i="9" s="1"/>
  <c r="M12" i="7"/>
  <c r="AK12" i="7" s="1"/>
  <c r="M61" i="7"/>
  <c r="AK61" i="7" s="1"/>
  <c r="M28" i="7"/>
  <c r="AK28" i="7" s="1"/>
  <c r="K58" i="5"/>
  <c r="K83" i="5" s="1"/>
  <c r="K63" i="5"/>
  <c r="K88" i="5" s="1"/>
  <c r="K68" i="6"/>
  <c r="K93" i="6" s="1"/>
  <c r="R68" i="6"/>
  <c r="R93" i="6" s="1"/>
  <c r="D68" i="6"/>
  <c r="D93" i="6" s="1"/>
  <c r="K63" i="6"/>
  <c r="K88" i="6" s="1"/>
  <c r="D63" i="6"/>
  <c r="D88" i="6" s="1"/>
  <c r="Y19" i="6"/>
  <c r="Y44" i="6" s="1"/>
  <c r="R19" i="6"/>
  <c r="R44" i="6" s="1"/>
  <c r="D19" i="6"/>
  <c r="D44" i="6" s="1"/>
  <c r="K19" i="6"/>
  <c r="K44" i="6" s="1"/>
  <c r="Y14" i="6"/>
  <c r="Y39" i="6" s="1"/>
  <c r="K14" i="6"/>
  <c r="K39" i="6" s="1"/>
  <c r="D14" i="6"/>
  <c r="D39" i="6" s="1"/>
  <c r="Y9" i="6"/>
  <c r="Y34" i="6" s="1"/>
  <c r="R9" i="6"/>
  <c r="R34" i="6" s="1"/>
  <c r="K9" i="6"/>
  <c r="K34" i="6" s="1"/>
  <c r="D58" i="6"/>
  <c r="D83" i="6" s="1"/>
  <c r="Y58" i="6"/>
  <c r="Y83" i="6" s="1"/>
  <c r="R63" i="6"/>
  <c r="R88" i="6" s="1"/>
  <c r="Y63" i="6"/>
  <c r="Y88" i="6" s="1"/>
  <c r="Y68" i="6"/>
  <c r="Y93" i="6" s="1"/>
  <c r="R14" i="6"/>
  <c r="R39" i="6" s="1"/>
  <c r="K58" i="6"/>
  <c r="K83" i="6" s="1"/>
  <c r="D9" i="6"/>
  <c r="D34" i="6" s="1"/>
  <c r="R58" i="6"/>
  <c r="R83" i="6" s="1"/>
  <c r="R68" i="5"/>
  <c r="R93" i="5" s="1"/>
  <c r="K68" i="5"/>
  <c r="K93" i="5" s="1"/>
  <c r="D68" i="5"/>
  <c r="D93" i="5" s="1"/>
  <c r="D63" i="5"/>
  <c r="D88" i="5" s="1"/>
  <c r="Y63" i="5"/>
  <c r="Y88" i="5" s="1"/>
  <c r="R63" i="5"/>
  <c r="R88" i="5" s="1"/>
  <c r="Y9" i="5"/>
  <c r="Y34" i="5" s="1"/>
  <c r="D19" i="5"/>
  <c r="D44" i="5" s="1"/>
  <c r="R58" i="5"/>
  <c r="R83" i="5" s="1"/>
  <c r="K9" i="5"/>
  <c r="K34" i="5" s="1"/>
  <c r="Y58" i="5"/>
  <c r="Y83" i="5" s="1"/>
  <c r="D58" i="5"/>
  <c r="D83" i="5" s="1"/>
  <c r="K14" i="5"/>
  <c r="K39" i="5" s="1"/>
  <c r="R19" i="5"/>
  <c r="R44" i="5" s="1"/>
  <c r="Y14" i="5"/>
  <c r="Y39" i="5" s="1"/>
  <c r="K19" i="5"/>
  <c r="K44" i="5" s="1"/>
  <c r="AC18" i="5"/>
  <c r="Y19" i="5" s="1"/>
  <c r="Y44" i="5" s="1"/>
  <c r="D9" i="5"/>
  <c r="D34" i="5" s="1"/>
  <c r="D14" i="5"/>
  <c r="D39" i="5" s="1"/>
  <c r="R9" i="5"/>
  <c r="R34" i="5" s="1"/>
  <c r="R14" i="5"/>
  <c r="R39" i="5" s="1"/>
  <c r="D27" i="4"/>
  <c r="D51" i="4" s="1"/>
  <c r="D76" i="4" s="1"/>
  <c r="AA18" i="4"/>
  <c r="Z18" i="4"/>
  <c r="T18" i="4"/>
  <c r="S18" i="4"/>
  <c r="M18" i="4"/>
  <c r="L18" i="4"/>
  <c r="F18" i="4"/>
  <c r="E18" i="4"/>
  <c r="AA13" i="4"/>
  <c r="Z13" i="4"/>
  <c r="T13" i="4"/>
  <c r="S13" i="4"/>
  <c r="M13" i="4"/>
  <c r="L13" i="4"/>
  <c r="F13" i="4"/>
  <c r="E13" i="4"/>
  <c r="Z8" i="4"/>
  <c r="T8" i="4"/>
  <c r="S8" i="4"/>
  <c r="M8" i="4"/>
  <c r="L8" i="4"/>
  <c r="F8" i="4"/>
  <c r="E8" i="4"/>
  <c r="K63" i="4" l="1"/>
  <c r="K88" i="4" s="1"/>
  <c r="Y68" i="5"/>
  <c r="D19" i="4"/>
  <c r="D44" i="4" s="1"/>
  <c r="R68" i="4"/>
  <c r="R93" i="4" s="1"/>
  <c r="D58" i="4"/>
  <c r="D83" i="4" s="1"/>
  <c r="R9" i="4"/>
  <c r="R34" i="4" s="1"/>
  <c r="Y9" i="4"/>
  <c r="Y34" i="4" s="1"/>
  <c r="K14" i="4"/>
  <c r="K39" i="4" s="1"/>
  <c r="Y14" i="4"/>
  <c r="Y39" i="4" s="1"/>
  <c r="Y58" i="4"/>
  <c r="Y83" i="4" s="1"/>
  <c r="D14" i="4"/>
  <c r="D39" i="4" s="1"/>
  <c r="R63" i="4"/>
  <c r="R88" i="4" s="1"/>
  <c r="K19" i="4"/>
  <c r="K44" i="4" s="1"/>
  <c r="Y68" i="4"/>
  <c r="Y93" i="4" s="1"/>
  <c r="D63" i="4"/>
  <c r="D88" i="4" s="1"/>
  <c r="D68" i="4"/>
  <c r="D93" i="4" s="1"/>
  <c r="D9" i="4"/>
  <c r="D34" i="4" s="1"/>
  <c r="R58" i="4"/>
  <c r="R83" i="4" s="1"/>
  <c r="K9" i="4"/>
  <c r="K34" i="4" s="1"/>
  <c r="K68" i="4"/>
  <c r="K93" i="4" s="1"/>
  <c r="Y19" i="4"/>
  <c r="Y44" i="4" s="1"/>
  <c r="Y63" i="4"/>
  <c r="Y88" i="4" s="1"/>
  <c r="R14" i="4"/>
  <c r="R39" i="4" s="1"/>
  <c r="R19" i="4"/>
  <c r="R44" i="4" s="1"/>
  <c r="K58" i="4"/>
  <c r="K83" i="4" s="1"/>
  <c r="D27" i="3"/>
  <c r="D51" i="3" s="1"/>
  <c r="D76" i="3" s="1"/>
  <c r="AF18" i="3"/>
  <c r="AE18" i="3"/>
  <c r="AD18" i="3"/>
  <c r="AB18" i="3"/>
  <c r="AA18" i="3"/>
  <c r="Z18" i="3"/>
  <c r="X18" i="3"/>
  <c r="W18" i="3"/>
  <c r="U18" i="3"/>
  <c r="T18" i="3"/>
  <c r="S18" i="3"/>
  <c r="N18" i="3"/>
  <c r="M18" i="3"/>
  <c r="L18" i="3"/>
  <c r="G18" i="3"/>
  <c r="F18" i="3"/>
  <c r="E18" i="3"/>
  <c r="AB13" i="3"/>
  <c r="AA13" i="3"/>
  <c r="Z13" i="3"/>
  <c r="U13" i="3"/>
  <c r="T13" i="3"/>
  <c r="S13" i="3"/>
  <c r="N13" i="3"/>
  <c r="M13" i="3"/>
  <c r="L13" i="3"/>
  <c r="G13" i="3"/>
  <c r="F13" i="3"/>
  <c r="E13" i="3"/>
  <c r="AB8" i="3"/>
  <c r="AA8" i="3"/>
  <c r="Z8" i="3"/>
  <c r="U8" i="3"/>
  <c r="T8" i="3"/>
  <c r="S8" i="3"/>
  <c r="M8" i="3"/>
  <c r="L8" i="3"/>
  <c r="F8" i="3"/>
  <c r="E8" i="3"/>
  <c r="Y93" i="5" l="1"/>
  <c r="V13" i="3"/>
  <c r="R63" i="3" s="1"/>
  <c r="R88" i="3" s="1"/>
  <c r="V18" i="3"/>
  <c r="R68" i="3" s="1"/>
  <c r="R93" i="3" s="1"/>
  <c r="AG18" i="3"/>
  <c r="AC8" i="3"/>
  <c r="Y58" i="3" s="1"/>
  <c r="Y83" i="3" s="1"/>
  <c r="H18" i="3"/>
  <c r="D19" i="3" s="1"/>
  <c r="D44" i="3" s="1"/>
  <c r="AC18" i="3"/>
  <c r="D58" i="3"/>
  <c r="D83" i="3" s="1"/>
  <c r="AC13" i="3"/>
  <c r="Y63" i="3" s="1"/>
  <c r="Y88" i="3" s="1"/>
  <c r="K9" i="3"/>
  <c r="K34" i="3" s="1"/>
  <c r="V8" i="3"/>
  <c r="R58" i="3" s="1"/>
  <c r="R83" i="3" s="1"/>
  <c r="D63" i="3"/>
  <c r="D88" i="3" s="1"/>
  <c r="O13" i="3"/>
  <c r="K14" i="3" s="1"/>
  <c r="K39" i="3" s="1"/>
  <c r="O18" i="3"/>
  <c r="K19" i="3" s="1"/>
  <c r="K44" i="3" s="1"/>
  <c r="K58" i="3"/>
  <c r="K83" i="3" s="1"/>
  <c r="D9" i="3"/>
  <c r="D34" i="3" s="1"/>
  <c r="D14" i="3"/>
  <c r="D39" i="3" s="1"/>
  <c r="R19" i="3" l="1"/>
  <c r="R44" i="3" s="1"/>
  <c r="R14" i="3"/>
  <c r="R39" i="3" s="1"/>
  <c r="Y19" i="3"/>
  <c r="Y44" i="3" s="1"/>
  <c r="R9" i="3"/>
  <c r="R34" i="3" s="1"/>
  <c r="K63" i="3"/>
  <c r="K88" i="3" s="1"/>
  <c r="D68" i="3"/>
  <c r="D93" i="3" s="1"/>
  <c r="Y9" i="3"/>
  <c r="Y34" i="3" s="1"/>
  <c r="Y14" i="3"/>
  <c r="Y39" i="3" s="1"/>
  <c r="Y68" i="3"/>
  <c r="Y93" i="3" s="1"/>
  <c r="K68" i="3"/>
  <c r="K93" i="3" s="1"/>
  <c r="K44" i="29" l="1"/>
  <c r="K93" i="29"/>
  <c r="Z8" i="31"/>
  <c r="AK12" i="31" s="1"/>
  <c r="L16" i="56" l="1"/>
  <c r="D66" i="56" l="1"/>
  <c r="D91" i="56" s="1"/>
  <c r="D17" i="56"/>
  <c r="D42" i="56" s="1"/>
</calcChain>
</file>

<file path=xl/sharedStrings.xml><?xml version="1.0" encoding="utf-8"?>
<sst xmlns="http://schemas.openxmlformats.org/spreadsheetml/2006/main" count="2769" uniqueCount="375">
  <si>
    <t>a)</t>
  </si>
  <si>
    <t>b)</t>
  </si>
  <si>
    <t>c)</t>
  </si>
  <si>
    <t>d)</t>
  </si>
  <si>
    <t>e)</t>
  </si>
  <si>
    <t>f)</t>
  </si>
  <si>
    <t>g)</t>
  </si>
  <si>
    <t>h)</t>
  </si>
  <si>
    <t>i)</t>
  </si>
  <si>
    <t>j)</t>
  </si>
  <si>
    <t>k)</t>
  </si>
  <si>
    <t>l)</t>
  </si>
  <si>
    <t>Expanding Brackets</t>
  </si>
  <si>
    <t>Adding and Subtracting Decimals</t>
  </si>
  <si>
    <t>Adding and Subtracting Using Directed Numbers</t>
  </si>
  <si>
    <t>Adding and Subtracting Using Directed Numbers II</t>
  </si>
  <si>
    <t>Solving Inequalities</t>
  </si>
  <si>
    <t>Simultaneous Equations</t>
  </si>
  <si>
    <t>Number</t>
  </si>
  <si>
    <t>Algebra</t>
  </si>
  <si>
    <t>Geometry</t>
  </si>
  <si>
    <t>Statistics</t>
  </si>
  <si>
    <t>Ordering Numbers</t>
  </si>
  <si>
    <t>Reading Scales</t>
  </si>
  <si>
    <t>Basic Probability</t>
  </si>
  <si>
    <t>Multiplying and Dividing Using Decimals</t>
  </si>
  <si>
    <t>Adding and Subtracting Using Decimals</t>
  </si>
  <si>
    <t>Fractions of Amounts</t>
  </si>
  <si>
    <t>Simplifying Fractions</t>
  </si>
  <si>
    <t>Factors, Multiples and Primes</t>
  </si>
  <si>
    <t>Powers/Indices</t>
  </si>
  <si>
    <t>Multiplying and Dividing by Powers of 10</t>
  </si>
  <si>
    <t>Rounding</t>
  </si>
  <si>
    <t>Simplifying Expressions</t>
  </si>
  <si>
    <t>Sequences</t>
  </si>
  <si>
    <t>Basic Proportion</t>
  </si>
  <si>
    <t>Using Proportion with Recipes</t>
  </si>
  <si>
    <t>Value for Money</t>
  </si>
  <si>
    <t>Percentages of Amounts</t>
  </si>
  <si>
    <t>Angle Facts</t>
  </si>
  <si>
    <t>Perimeter</t>
  </si>
  <si>
    <t>Area of 2D Shapes</t>
  </si>
  <si>
    <t>Averages and Range</t>
  </si>
  <si>
    <t>Multiplying and Dividing Using Directed Numbers</t>
  </si>
  <si>
    <t>Comparing Fractions</t>
  </si>
  <si>
    <t>Adding and Subtracting Using Fractions</t>
  </si>
  <si>
    <t>Order of Operations</t>
  </si>
  <si>
    <t>Product of Prime Factors</t>
  </si>
  <si>
    <t>HCF and LCM</t>
  </si>
  <si>
    <t>Squares, Cubes and Roots</t>
  </si>
  <si>
    <t>Standard Form</t>
  </si>
  <si>
    <t>Equivalent Fractions, Decimals and Percentages</t>
  </si>
  <si>
    <t>One Amount as a Percentage of Another</t>
  </si>
  <si>
    <t>Rounding to Significant Figures</t>
  </si>
  <si>
    <t>Estimating Answers</t>
  </si>
  <si>
    <t>Factorising Expressions</t>
  </si>
  <si>
    <t>Substitution</t>
  </si>
  <si>
    <t>Using the nth Term</t>
  </si>
  <si>
    <t>Finding the nth Term</t>
  </si>
  <si>
    <t>Straight Line Graphs</t>
  </si>
  <si>
    <t>Sharing in a Given Ratio</t>
  </si>
  <si>
    <t>Increase and Decrease by a Percentage</t>
  </si>
  <si>
    <t>Percentage Change</t>
  </si>
  <si>
    <t>Reverse Percentages</t>
  </si>
  <si>
    <t>Metric Conversions</t>
  </si>
  <si>
    <t>Surface Area of Solids</t>
  </si>
  <si>
    <t>Volume of Solids</t>
  </si>
  <si>
    <t>Area of a Circle</t>
  </si>
  <si>
    <t>Circumference of a Circle</t>
  </si>
  <si>
    <t>Angles and Parallel Lines</t>
  </si>
  <si>
    <t>Bearings</t>
  </si>
  <si>
    <t>Scatter Diagrams</t>
  </si>
  <si>
    <t>Averages from a Table</t>
  </si>
  <si>
    <t>Mid-point of a Line</t>
  </si>
  <si>
    <t>Expanding and Simplifying</t>
  </si>
  <si>
    <t>Solving Equations</t>
  </si>
  <si>
    <t>Rearranging Formulae</t>
  </si>
  <si>
    <t>Forming Equations and Formulae</t>
  </si>
  <si>
    <t>Inequalities</t>
  </si>
  <si>
    <t>Similar Shapes</t>
  </si>
  <si>
    <t>Arcs and Sectors</t>
  </si>
  <si>
    <t>Pythagorean Theorem</t>
  </si>
  <si>
    <t>Tree Diagrams</t>
  </si>
  <si>
    <t>Bounds and Error Intervals</t>
  </si>
  <si>
    <t>Negative and Fractional Indices</t>
  </si>
  <si>
    <t>Factorising Quadratics</t>
  </si>
  <si>
    <t>Equation of a Straight Line</t>
  </si>
  <si>
    <t>Geometric Sequences</t>
  </si>
  <si>
    <t>Trigonometric Ratios</t>
  </si>
  <si>
    <t>Volume of Pyramids, Cones, Spheres and Frustrums</t>
  </si>
  <si>
    <t>Surface Area of Pyramids, Cones, Spheres and Frustrums</t>
  </si>
  <si>
    <t>Vectors</t>
  </si>
  <si>
    <t>Column Vectors</t>
  </si>
  <si>
    <t>Sampling</t>
  </si>
  <si>
    <t>Recurring Decimals</t>
  </si>
  <si>
    <t>Expanding Using Binomials</t>
  </si>
  <si>
    <t>Iteration</t>
  </si>
  <si>
    <t>Cumulative Frequency</t>
  </si>
  <si>
    <t>Boxplots</t>
  </si>
  <si>
    <t>Solving Quadratic Equations</t>
  </si>
  <si>
    <t>Direct and Inverse Proportion</t>
  </si>
  <si>
    <t>Similar Solids</t>
  </si>
  <si>
    <t>The Sine Rule</t>
  </si>
  <si>
    <t>The Cosine Rule</t>
  </si>
  <si>
    <t>Area of a Triangle Using Sine</t>
  </si>
  <si>
    <t>Histograms</t>
  </si>
  <si>
    <t>Upper and Lower Bounds</t>
  </si>
  <si>
    <t>Parallel and Perpendicular Lines</t>
  </si>
  <si>
    <t>Completing the Square</t>
  </si>
  <si>
    <t>Algebraic Fractions</t>
  </si>
  <si>
    <t>Simultaneous Equations with a Quadratic</t>
  </si>
  <si>
    <t>Solving Quadratic Inequalities</t>
  </si>
  <si>
    <t>Nth Term of a Quadratic</t>
  </si>
  <si>
    <t>Composite Functions</t>
  </si>
  <si>
    <t>Functions and Inverse Functions</t>
  </si>
  <si>
    <t>Pythagorean Theorem in 3D</t>
  </si>
  <si>
    <t>Trigonometry in 3D</t>
  </si>
  <si>
    <t>Drawing Pie Charts</t>
  </si>
  <si>
    <t>Frequency</t>
  </si>
  <si>
    <t>Angle</t>
  </si>
  <si>
    <t>Year 7</t>
  </si>
  <si>
    <t>Year 8</t>
  </si>
  <si>
    <t>Year 9</t>
  </si>
  <si>
    <t>Year 10</t>
  </si>
  <si>
    <t>Real Madrid</t>
  </si>
  <si>
    <t>Ajax</t>
  </si>
  <si>
    <t>Bayern Munchen</t>
  </si>
  <si>
    <t>AC Milan</t>
  </si>
  <si>
    <t>0 - 2cm</t>
  </si>
  <si>
    <t>3 - 5cm</t>
  </si>
  <si>
    <t>6 - 8cm</t>
  </si>
  <si>
    <t>9cm +</t>
  </si>
  <si>
    <t>Level 2</t>
  </si>
  <si>
    <t>AS</t>
  </si>
  <si>
    <t>A2</t>
  </si>
  <si>
    <t>Clubs</t>
  </si>
  <si>
    <t>Spades</t>
  </si>
  <si>
    <t>Hearts</t>
  </si>
  <si>
    <t>Diamonds</t>
  </si>
  <si>
    <t>Michelangelo</t>
  </si>
  <si>
    <t>Donatello</t>
  </si>
  <si>
    <t>Leonardo</t>
  </si>
  <si>
    <t>Raphael</t>
  </si>
  <si>
    <t>Equating Coefficients</t>
  </si>
  <si>
    <t>xy</t>
  </si>
  <si>
    <t>x²</t>
  </si>
  <si>
    <t>xy²</t>
  </si>
  <si>
    <t>(xy)²</t>
  </si>
  <si>
    <t>Basic Substitution</t>
  </si>
  <si>
    <t>cm</t>
  </si>
  <si>
    <t>mm</t>
  </si>
  <si>
    <t>m</t>
  </si>
  <si>
    <t>units</t>
  </si>
  <si>
    <r>
      <rPr>
        <sz val="14"/>
        <color theme="1"/>
        <rFont val="Dyslexie"/>
      </rPr>
      <t xml:space="preserve">A selection of exercises, consisting of
</t>
    </r>
    <r>
      <rPr>
        <sz val="22"/>
        <color theme="1"/>
        <rFont val="Dyslexie"/>
      </rPr>
      <t>Increasingly Difficult Questions</t>
    </r>
    <r>
      <rPr>
        <sz val="24"/>
        <color theme="1"/>
        <rFont val="Dyslexie"/>
      </rPr>
      <t xml:space="preserve">
</t>
    </r>
    <r>
      <rPr>
        <sz val="12"/>
        <color theme="1"/>
        <rFont val="Dyslexie"/>
      </rPr>
      <t xml:space="preserve">written by </t>
    </r>
    <r>
      <rPr>
        <sz val="24"/>
        <color theme="1"/>
        <rFont val="Dyslexie"/>
      </rPr>
      <t xml:space="preserve">
</t>
    </r>
    <r>
      <rPr>
        <sz val="20"/>
        <color theme="1"/>
        <rFont val="Dyslexie"/>
      </rPr>
      <t xml:space="preserve">Mr. Taylor
</t>
    </r>
    <r>
      <rPr>
        <sz val="14"/>
        <color theme="1"/>
        <rFont val="Dyslexie"/>
      </rPr>
      <t>@taylorda01</t>
    </r>
  </si>
  <si>
    <t>¼</t>
  </si>
  <si>
    <t>½</t>
  </si>
  <si>
    <t>¾</t>
  </si>
  <si>
    <t>⅓</t>
  </si>
  <si>
    <t>⅕</t>
  </si>
  <si>
    <t>⅙</t>
  </si>
  <si>
    <t>⅛</t>
  </si>
  <si>
    <t>⅔</t>
  </si>
  <si>
    <t>⅖</t>
  </si>
  <si>
    <t>⅗</t>
  </si>
  <si>
    <t>⅘</t>
  </si>
  <si>
    <t>⅚</t>
  </si>
  <si>
    <t>⅜</t>
  </si>
  <si>
    <t>⅝</t>
  </si>
  <si>
    <t>⅞</t>
  </si>
  <si>
    <t>=</t>
  </si>
  <si>
    <t>?</t>
  </si>
  <si>
    <t>Equivalent Fractions</t>
  </si>
  <si>
    <t>1, 4, 9, 16, 25, …</t>
  </si>
  <si>
    <t>nth Term of Quadratic Sequences</t>
  </si>
  <si>
    <t>n²</t>
  </si>
  <si>
    <t>Long Multiplication</t>
  </si>
  <si>
    <t>Short Division</t>
  </si>
  <si>
    <t>Multiplying Decimals</t>
  </si>
  <si>
    <t>Multiplying Using Decimals</t>
  </si>
  <si>
    <t>Dividing Using Decimals</t>
  </si>
  <si>
    <t>Equating Rations</t>
  </si>
  <si>
    <t>Indices</t>
  </si>
  <si>
    <t>²</t>
  </si>
  <si>
    <t>³</t>
  </si>
  <si>
    <t>⁴</t>
  </si>
  <si>
    <t>⁵</t>
  </si>
  <si>
    <t>⁶</t>
  </si>
  <si>
    <t>⁷</t>
  </si>
  <si>
    <t>⁸</t>
  </si>
  <si>
    <t>⁹</t>
  </si>
  <si>
    <t>¹⁰</t>
  </si>
  <si>
    <t>¹¹</t>
  </si>
  <si>
    <t>¹²</t>
  </si>
  <si>
    <t>¹³</t>
  </si>
  <si>
    <t>¹⁴</t>
  </si>
  <si>
    <t>¹⁵</t>
  </si>
  <si>
    <t>¹⁶</t>
  </si>
  <si>
    <t>¹⁷</t>
  </si>
  <si>
    <t>¹⁸</t>
  </si>
  <si>
    <t>¹⁹</t>
  </si>
  <si>
    <t>²⁰</t>
  </si>
  <si>
    <t>Go Back</t>
  </si>
  <si>
    <t>Simplifying Surds</t>
  </si>
  <si>
    <t>Expanding Brackets Using Surds</t>
  </si>
  <si>
    <t>Simplifying Using Surds</t>
  </si>
  <si>
    <t>+</t>
  </si>
  <si>
    <t>-</t>
  </si>
  <si>
    <t>Rationalising The Denominator</t>
  </si>
  <si>
    <t>Scatter Graphs</t>
  </si>
  <si>
    <t>Name</t>
  </si>
  <si>
    <t>Adam</t>
  </si>
  <si>
    <t>Beth</t>
  </si>
  <si>
    <t>Charlie</t>
  </si>
  <si>
    <t>Derrie</t>
  </si>
  <si>
    <t>Euan</t>
  </si>
  <si>
    <t>Faridah</t>
  </si>
  <si>
    <t>Glenn</t>
  </si>
  <si>
    <t>Harriet</t>
  </si>
  <si>
    <t>Iain</t>
  </si>
  <si>
    <t>Jenny</t>
  </si>
  <si>
    <t>Karl</t>
  </si>
  <si>
    <t>Lorna</t>
  </si>
  <si>
    <t>Matthew</t>
  </si>
  <si>
    <t>Nissa</t>
  </si>
  <si>
    <t>Orlando</t>
  </si>
  <si>
    <t>Patricia</t>
  </si>
  <si>
    <t>Describe a) the correlation and b) the relationship between the variables on your scatter diagram.</t>
  </si>
  <si>
    <t>N</t>
  </si>
  <si>
    <t>Plot the data shown in the table on the graph and draw a line of best fit (if appropriate).</t>
  </si>
  <si>
    <t>Multiplying Fractions</t>
  </si>
  <si>
    <t>×</t>
  </si>
  <si>
    <t>a</t>
  </si>
  <si>
    <t>b</t>
  </si>
  <si>
    <t>n</t>
  </si>
  <si>
    <t>c</t>
  </si>
  <si>
    <t>cd</t>
  </si>
  <si>
    <t>Multiplying Using Fractions</t>
  </si>
  <si>
    <t>Dividing Using Fractions</t>
  </si>
  <si>
    <t>Multiplying by Powers of 10</t>
  </si>
  <si>
    <t>Dividing by Powers of 10</t>
  </si>
  <si>
    <t>State whether these statements are TRUE or FALSE…</t>
  </si>
  <si>
    <t>&gt;</t>
  </si>
  <si>
    <t>&lt;</t>
  </si>
  <si>
    <t>Write these sets of fractions in ascending order…</t>
  </si>
  <si>
    <t>,</t>
  </si>
  <si>
    <t>Write these sets of fractions in descending order…</t>
  </si>
  <si>
    <t>Calculating Percentage Change</t>
  </si>
  <si>
    <t>Calculate the percentage change when…</t>
  </si>
  <si>
    <t>÷</t>
  </si>
  <si>
    <t>ab</t>
  </si>
  <si>
    <t>Dividing Fractions</t>
  </si>
  <si>
    <t>Adding and Subtracting Fractions</t>
  </si>
  <si>
    <t>Simplifying Ratios</t>
  </si>
  <si>
    <t>Writing Ratios in the Form 1 : n</t>
  </si>
  <si>
    <t>Write Ratios in the Form 1 : n</t>
  </si>
  <si>
    <t>km</t>
  </si>
  <si>
    <t>g</t>
  </si>
  <si>
    <t>kg</t>
  </si>
  <si>
    <t>ml</t>
  </si>
  <si>
    <t>cl</t>
  </si>
  <si>
    <t>l</t>
  </si>
  <si>
    <t>Speed, Distance, Time</t>
  </si>
  <si>
    <t>Density, Mass, Volume</t>
  </si>
  <si>
    <t>Mode</t>
  </si>
  <si>
    <t>Median</t>
  </si>
  <si>
    <t>Mean</t>
  </si>
  <si>
    <t>to the nearest ten</t>
  </si>
  <si>
    <t>to the nearest hundred</t>
  </si>
  <si>
    <t>to the nearest thousand</t>
  </si>
  <si>
    <t>to one decimal place</t>
  </si>
  <si>
    <t>to two decimal places</t>
  </si>
  <si>
    <t>to one significant figure</t>
  </si>
  <si>
    <t>to two significant figures</t>
  </si>
  <si>
    <t>to the nearest tenth</t>
  </si>
  <si>
    <t>to the nearest hundredth</t>
  </si>
  <si>
    <t>to the nearest whole number</t>
  </si>
  <si>
    <t>1, 2, 5, 10</t>
  </si>
  <si>
    <t>1, 2, 3, 4, 6, 12</t>
  </si>
  <si>
    <t>1, 3, 5, 15</t>
  </si>
  <si>
    <t>1, 2, 3, 6, 9, 18</t>
  </si>
  <si>
    <t>1, 2, 4, 5, 10, 20</t>
  </si>
  <si>
    <t>1, 2, 3, 4, 6, 8, 12, 24</t>
  </si>
  <si>
    <t>1, 2, 3, 5, 6, 10, 15, 30</t>
  </si>
  <si>
    <t>Multiples</t>
  </si>
  <si>
    <t>Factors</t>
  </si>
  <si>
    <t>1, 2, 3, 4, 6, 9, 12, 18, 36</t>
  </si>
  <si>
    <t>1, 2, 4, 5, 8, 10, 20, 40</t>
  </si>
  <si>
    <t>1, 2, 3, 4, 6, 8, 12, 16, 24, 48</t>
  </si>
  <si>
    <t>Calculating Using Standard Form in Context</t>
  </si>
  <si>
    <t>The Sun</t>
  </si>
  <si>
    <t>Mercury</t>
  </si>
  <si>
    <t>Venus</t>
  </si>
  <si>
    <t>Earth</t>
  </si>
  <si>
    <t>Mars</t>
  </si>
  <si>
    <t>Jupiter</t>
  </si>
  <si>
    <t>Saturn</t>
  </si>
  <si>
    <t>Uranus</t>
  </si>
  <si>
    <t>Neptune</t>
  </si>
  <si>
    <t>D (km)</t>
  </si>
  <si>
    <t>M (kg)</t>
  </si>
  <si>
    <t>Standard Form in Context I</t>
  </si>
  <si>
    <t>V</t>
  </si>
  <si>
    <t>Density (kg/m3)</t>
  </si>
  <si>
    <t>Density (g/m3)</t>
  </si>
  <si>
    <t>6.19 × 10¹¹</t>
  </si>
  <si>
    <t>Time</t>
  </si>
  <si>
    <t>3 minutes, 13 seconds</t>
  </si>
  <si>
    <t>8 minutes, 19 seconds</t>
  </si>
  <si>
    <t>12 minutes, 40 seconds</t>
  </si>
  <si>
    <t>43 minutes, 14 seconds</t>
  </si>
  <si>
    <t>1 hour, 19 minutes, 17 seconds</t>
  </si>
  <si>
    <t>2 hours, 39 minutes, 30 seconds</t>
  </si>
  <si>
    <t>6 minutes</t>
  </si>
  <si>
    <t>Orbit (km)</t>
  </si>
  <si>
    <r>
      <t xml:space="preserve">6.6 </t>
    </r>
    <r>
      <rPr>
        <sz val="11"/>
        <color theme="1"/>
        <rFont val="Calibri"/>
        <family val="2"/>
      </rPr>
      <t>× 10¹⁵</t>
    </r>
  </si>
  <si>
    <r>
      <t xml:space="preserve">8.4 </t>
    </r>
    <r>
      <rPr>
        <sz val="11"/>
        <color theme="1"/>
        <rFont val="Calibri"/>
        <family val="2"/>
      </rPr>
      <t>× 10¹⁵</t>
    </r>
  </si>
  <si>
    <r>
      <t xml:space="preserve">1.5 </t>
    </r>
    <r>
      <rPr>
        <sz val="11"/>
        <color theme="1"/>
        <rFont val="Calibri"/>
        <family val="2"/>
      </rPr>
      <t>× 10¹⁶</t>
    </r>
  </si>
  <si>
    <r>
      <t xml:space="preserve">3.8 </t>
    </r>
    <r>
      <rPr>
        <sz val="11"/>
        <color theme="1"/>
        <rFont val="Calibri"/>
        <family val="2"/>
      </rPr>
      <t>× 10¹⁶</t>
    </r>
  </si>
  <si>
    <r>
      <t xml:space="preserve">3.2 </t>
    </r>
    <r>
      <rPr>
        <sz val="11"/>
        <color theme="1"/>
        <rFont val="Calibri"/>
        <family val="2"/>
      </rPr>
      <t>× 10¹⁶</t>
    </r>
  </si>
  <si>
    <r>
      <t xml:space="preserve">2.3 </t>
    </r>
    <r>
      <rPr>
        <sz val="11"/>
        <color theme="1"/>
        <rFont val="Calibri"/>
        <family val="2"/>
      </rPr>
      <t>× 10¹⁶</t>
    </r>
  </si>
  <si>
    <r>
      <t xml:space="preserve">4.7 </t>
    </r>
    <r>
      <rPr>
        <sz val="11"/>
        <color theme="1"/>
        <rFont val="Calibri"/>
        <family val="2"/>
      </rPr>
      <t>× 10¹⁷</t>
    </r>
  </si>
  <si>
    <r>
      <t xml:space="preserve">4.6 </t>
    </r>
    <r>
      <rPr>
        <sz val="11"/>
        <color theme="1"/>
        <rFont val="Calibri"/>
        <family val="2"/>
      </rPr>
      <t>× 10¹⁷</t>
    </r>
  </si>
  <si>
    <r>
      <t xml:space="preserve">4.3 </t>
    </r>
    <r>
      <rPr>
        <sz val="11"/>
        <color theme="1"/>
        <rFont val="Calibri"/>
        <family val="2"/>
      </rPr>
      <t>× 10¹⁷</t>
    </r>
  </si>
  <si>
    <r>
      <t xml:space="preserve">1.6 </t>
    </r>
    <r>
      <rPr>
        <sz val="11"/>
        <color theme="1"/>
        <rFont val="Calibri"/>
        <family val="2"/>
      </rPr>
      <t>× 10¹⁸</t>
    </r>
  </si>
  <si>
    <r>
      <t xml:space="preserve">1.1 </t>
    </r>
    <r>
      <rPr>
        <sz val="11"/>
        <color theme="1"/>
        <rFont val="Calibri"/>
        <family val="2"/>
      </rPr>
      <t>× 10¹⁸</t>
    </r>
  </si>
  <si>
    <r>
      <t xml:space="preserve">6.5 </t>
    </r>
    <r>
      <rPr>
        <sz val="11"/>
        <color theme="1"/>
        <rFont val="Calibri"/>
        <family val="2"/>
      </rPr>
      <t>× 10¹⁸</t>
    </r>
  </si>
  <si>
    <r>
      <t xml:space="preserve">6.4 </t>
    </r>
    <r>
      <rPr>
        <sz val="11"/>
        <color theme="1"/>
        <rFont val="Calibri"/>
        <family val="2"/>
      </rPr>
      <t>× 10¹⁸</t>
    </r>
  </si>
  <si>
    <r>
      <t xml:space="preserve">6.0 </t>
    </r>
    <r>
      <rPr>
        <sz val="11"/>
        <color theme="1"/>
        <rFont val="Calibri"/>
        <family val="2"/>
      </rPr>
      <t>× 10¹⁸</t>
    </r>
  </si>
  <si>
    <r>
      <t xml:space="preserve">4.8 </t>
    </r>
    <r>
      <rPr>
        <sz val="11"/>
        <color theme="1"/>
        <rFont val="Calibri"/>
        <family val="2"/>
      </rPr>
      <t>× 10¹⁸</t>
    </r>
  </si>
  <si>
    <r>
      <t xml:space="preserve">9.4 </t>
    </r>
    <r>
      <rPr>
        <sz val="11"/>
        <color theme="1"/>
        <rFont val="Calibri"/>
        <family val="2"/>
      </rPr>
      <t>× 10¹⁸</t>
    </r>
  </si>
  <si>
    <r>
      <t xml:space="preserve">1.4 </t>
    </r>
    <r>
      <rPr>
        <sz val="11"/>
        <color theme="1"/>
        <rFont val="Calibri"/>
        <family val="2"/>
      </rPr>
      <t>× 10¹⁹</t>
    </r>
  </si>
  <si>
    <r>
      <t xml:space="preserve">1.5 </t>
    </r>
    <r>
      <rPr>
        <sz val="11"/>
        <color theme="1"/>
        <rFont val="Calibri"/>
        <family val="2"/>
      </rPr>
      <t>× 10¹⁹</t>
    </r>
  </si>
  <si>
    <r>
      <t xml:space="preserve">1.6 </t>
    </r>
    <r>
      <rPr>
        <sz val="11"/>
        <color theme="1"/>
        <rFont val="Calibri"/>
        <family val="2"/>
      </rPr>
      <t>× 10¹⁹</t>
    </r>
  </si>
  <si>
    <r>
      <t xml:space="preserve">5.79 </t>
    </r>
    <r>
      <rPr>
        <sz val="10"/>
        <rFont val="Calibri"/>
        <family val="2"/>
      </rPr>
      <t>× 10⁷</t>
    </r>
  </si>
  <si>
    <r>
      <t xml:space="preserve">6.1 </t>
    </r>
    <r>
      <rPr>
        <sz val="10"/>
        <rFont val="Calibri"/>
        <family val="2"/>
      </rPr>
      <t>× 10¹⁰</t>
    </r>
  </si>
  <si>
    <r>
      <t xml:space="preserve">1.082 </t>
    </r>
    <r>
      <rPr>
        <sz val="10"/>
        <rFont val="Calibri"/>
        <family val="2"/>
      </rPr>
      <t>× 10⁸</t>
    </r>
  </si>
  <si>
    <r>
      <t xml:space="preserve">9.3 </t>
    </r>
    <r>
      <rPr>
        <sz val="10"/>
        <rFont val="Calibri"/>
        <family val="2"/>
      </rPr>
      <t>× 10¹¹</t>
    </r>
  </si>
  <si>
    <r>
      <t xml:space="preserve">1.496 </t>
    </r>
    <r>
      <rPr>
        <sz val="10"/>
        <rFont val="Calibri"/>
        <family val="2"/>
      </rPr>
      <t>× 10⁸</t>
    </r>
  </si>
  <si>
    <r>
      <t xml:space="preserve">1.1 </t>
    </r>
    <r>
      <rPr>
        <sz val="10"/>
        <rFont val="Calibri"/>
        <family val="2"/>
      </rPr>
      <t>× 10¹²</t>
    </r>
  </si>
  <si>
    <r>
      <t xml:space="preserve">2.279 </t>
    </r>
    <r>
      <rPr>
        <sz val="10"/>
        <rFont val="Calibri"/>
        <family val="2"/>
      </rPr>
      <t>× 10⁸</t>
    </r>
  </si>
  <si>
    <r>
      <t xml:space="preserve">1.6 </t>
    </r>
    <r>
      <rPr>
        <sz val="10"/>
        <rFont val="Calibri"/>
        <family val="2"/>
      </rPr>
      <t>× 10¹¹</t>
    </r>
  </si>
  <si>
    <r>
      <t xml:space="preserve">7.783 </t>
    </r>
    <r>
      <rPr>
        <sz val="10"/>
        <rFont val="Calibri"/>
        <family val="2"/>
      </rPr>
      <t>× 10⁸</t>
    </r>
  </si>
  <si>
    <r>
      <t xml:space="preserve">1.5 </t>
    </r>
    <r>
      <rPr>
        <sz val="10"/>
        <rFont val="Calibri"/>
        <family val="2"/>
      </rPr>
      <t>× 10¹⁵</t>
    </r>
  </si>
  <si>
    <r>
      <t xml:space="preserve">1.427 </t>
    </r>
    <r>
      <rPr>
        <sz val="10"/>
        <rFont val="Calibri"/>
        <family val="2"/>
      </rPr>
      <t>× 10⁹</t>
    </r>
  </si>
  <si>
    <r>
      <t xml:space="preserve">9.2 </t>
    </r>
    <r>
      <rPr>
        <sz val="10"/>
        <rFont val="Calibri"/>
        <family val="2"/>
      </rPr>
      <t>× 10¹⁴</t>
    </r>
  </si>
  <si>
    <r>
      <t xml:space="preserve">2.871 </t>
    </r>
    <r>
      <rPr>
        <sz val="10"/>
        <rFont val="Calibri"/>
        <family val="2"/>
      </rPr>
      <t>× 10⁹</t>
    </r>
  </si>
  <si>
    <r>
      <t xml:space="preserve">7.0 </t>
    </r>
    <r>
      <rPr>
        <sz val="10"/>
        <rFont val="Calibri"/>
        <family val="2"/>
      </rPr>
      <t>× 10¹³</t>
    </r>
  </si>
  <si>
    <r>
      <t xml:space="preserve">4.4971 </t>
    </r>
    <r>
      <rPr>
        <sz val="10"/>
        <rFont val="Calibri"/>
        <family val="2"/>
      </rPr>
      <t>× 10⁹</t>
    </r>
  </si>
  <si>
    <r>
      <t xml:space="preserve">6.0 </t>
    </r>
    <r>
      <rPr>
        <sz val="10"/>
        <rFont val="Calibri"/>
        <family val="2"/>
      </rPr>
      <t>× 10¹³</t>
    </r>
  </si>
  <si>
    <r>
      <t xml:space="preserve">5.43 </t>
    </r>
    <r>
      <rPr>
        <sz val="10"/>
        <rFont val="Calibri"/>
        <family val="2"/>
      </rPr>
      <t>× 10¹²</t>
    </r>
  </si>
  <si>
    <r>
      <t xml:space="preserve">5.24 </t>
    </r>
    <r>
      <rPr>
        <sz val="10"/>
        <rFont val="Calibri"/>
        <family val="2"/>
      </rPr>
      <t>× 10¹²</t>
    </r>
  </si>
  <si>
    <r>
      <t xml:space="preserve">5.50 </t>
    </r>
    <r>
      <rPr>
        <sz val="10"/>
        <rFont val="Calibri"/>
        <family val="2"/>
      </rPr>
      <t>× 10¹²</t>
    </r>
  </si>
  <si>
    <r>
      <t xml:space="preserve">3.92 </t>
    </r>
    <r>
      <rPr>
        <sz val="10"/>
        <rFont val="Calibri"/>
        <family val="2"/>
      </rPr>
      <t>× 10¹²</t>
    </r>
  </si>
  <si>
    <r>
      <t xml:space="preserve">1.25 </t>
    </r>
    <r>
      <rPr>
        <sz val="10"/>
        <rFont val="Calibri"/>
        <family val="2"/>
      </rPr>
      <t>× 10¹²</t>
    </r>
  </si>
  <si>
    <r>
      <t xml:space="preserve">1.24 </t>
    </r>
    <r>
      <rPr>
        <sz val="10"/>
        <rFont val="Calibri"/>
        <family val="2"/>
      </rPr>
      <t>× 10¹²</t>
    </r>
  </si>
  <si>
    <r>
      <t xml:space="preserve">1.70 </t>
    </r>
    <r>
      <rPr>
        <sz val="10"/>
        <rFont val="Calibri"/>
        <family val="2"/>
      </rPr>
      <t>× 10¹²</t>
    </r>
  </si>
  <si>
    <r>
      <t xml:space="preserve">4 </t>
    </r>
    <r>
      <rPr>
        <sz val="10"/>
        <rFont val="Calibri"/>
        <family val="2"/>
      </rPr>
      <t>× 10⁹</t>
    </r>
  </si>
  <si>
    <t>4 hours, 9 minutes, 50 seconds</t>
  </si>
  <si>
    <r>
      <t xml:space="preserve">4 </t>
    </r>
    <r>
      <rPr>
        <sz val="10"/>
        <rFont val="Calibri"/>
        <family val="2"/>
      </rPr>
      <t>× 10⁸</t>
    </r>
  </si>
  <si>
    <r>
      <t xml:space="preserve">6 </t>
    </r>
    <r>
      <rPr>
        <sz val="10"/>
        <rFont val="Calibri"/>
        <family val="2"/>
      </rPr>
      <t>× 10⁸</t>
    </r>
  </si>
  <si>
    <r>
      <t xml:space="preserve">1 </t>
    </r>
    <r>
      <rPr>
        <sz val="10"/>
        <rFont val="Calibri"/>
        <family val="2"/>
      </rPr>
      <t>× 10⁹</t>
    </r>
  </si>
  <si>
    <r>
      <t xml:space="preserve">1.4 </t>
    </r>
    <r>
      <rPr>
        <sz val="10"/>
        <rFont val="Calibri"/>
        <family val="2"/>
      </rPr>
      <t>× 10⁹</t>
    </r>
  </si>
  <si>
    <r>
      <t xml:space="preserve">2 </t>
    </r>
    <r>
      <rPr>
        <sz val="10"/>
        <rFont val="Calibri"/>
        <family val="2"/>
      </rPr>
      <t>× 10¹⁰</t>
    </r>
  </si>
  <si>
    <t>Compound Compound Measures</t>
  </si>
  <si>
    <t>Compound Percentages</t>
  </si>
  <si>
    <t>≤</t>
  </si>
  <si>
    <t>Age (a)</t>
  </si>
  <si>
    <t>Plot the data shown in the table as a cumulative frequency diagram.</t>
  </si>
  <si>
    <t>Calculate the cumulative frequencies for the 5 intervals.</t>
  </si>
  <si>
    <t>See diagram.</t>
  </si>
  <si>
    <t>The oldest 10 people are given a 'Service Award'. How old is the youngest recipient?</t>
  </si>
  <si>
    <t>The data shows the ages of people registered at a club at the local Leisure Centre.</t>
  </si>
  <si>
    <t>Estimate the median age of people in the club.</t>
  </si>
  <si>
    <t>−</t>
  </si>
  <si>
    <t>Multiple solutions.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</si>
</sst>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20"/>
      <color theme="1"/>
      <name val="Calibri"/>
      <family val="2"/>
      <scheme val="minor"/>
    </font>
    <font>
      <sz val="18"/>
      <color theme="1"/>
      <name val="Calibri"/>
      <family val="2"/>
      <scheme val="minor"/>
    </font>
    <font>
      <sz val="11"/>
      <color theme="0"/>
      <name val="Calibri"/>
      <family val="2"/>
      <scheme val="minor"/>
    </font>
    <font>
      <sz val="12"/>
      <color theme="1"/>
      <name val="Calibri"/>
      <family val="2"/>
      <scheme val="minor"/>
    </font>
    <font>
      <sz val="11"/>
      <name val="Calibri"/>
      <family val="2"/>
      <scheme val="minor"/>
    </font>
    <font>
      <sz val="22"/>
      <color theme="1"/>
      <name val="Dyslexie"/>
    </font>
    <font>
      <sz val="20"/>
      <color theme="1"/>
      <name val="Dyslexie"/>
    </font>
    <font>
      <sz val="20"/>
      <name val="Calibri"/>
      <family val="2"/>
      <scheme val="minor"/>
    </font>
    <font>
      <sz val="12"/>
      <name val="Calibri"/>
      <family val="2"/>
      <scheme val="minor"/>
    </font>
    <font>
      <sz val="18"/>
      <name val="Calibri"/>
      <family val="2"/>
      <scheme val="minor"/>
    </font>
    <font>
      <sz val="14"/>
      <name val="Calibri"/>
      <family val="2"/>
      <scheme val="minor"/>
    </font>
    <font>
      <sz val="16"/>
      <name val="Calibri"/>
      <family val="2"/>
      <scheme val="minor"/>
    </font>
    <font>
      <sz val="16"/>
      <color theme="1"/>
      <name val="Calibri"/>
      <family val="2"/>
      <scheme val="minor"/>
    </font>
    <font>
      <sz val="14"/>
      <color theme="1"/>
      <name val="Calibri"/>
      <family val="2"/>
      <scheme val="minor"/>
    </font>
    <font>
      <b/>
      <sz val="11"/>
      <color theme="1"/>
      <name val="Calibri"/>
      <family val="2"/>
      <scheme val="minor"/>
    </font>
    <font>
      <sz val="16"/>
      <color theme="1"/>
      <name val="Dyslexie"/>
    </font>
    <font>
      <sz val="18"/>
      <color theme="1"/>
      <name val="Dyslexie"/>
    </font>
    <font>
      <sz val="11"/>
      <color theme="1"/>
      <name val="Calibri"/>
      <family val="2"/>
    </font>
    <font>
      <sz val="24"/>
      <color theme="1"/>
      <name val="Dyslexie"/>
    </font>
    <font>
      <sz val="14"/>
      <color theme="1"/>
      <name val="Dyslexie"/>
    </font>
    <font>
      <sz val="12"/>
      <color theme="1"/>
      <name val="Dyslexie"/>
    </font>
    <font>
      <sz val="18"/>
      <name val="Dyslexie"/>
    </font>
    <font>
      <sz val="18"/>
      <color theme="0"/>
      <name val="Calibri"/>
      <family val="2"/>
      <scheme val="minor"/>
    </font>
    <font>
      <sz val="16"/>
      <color theme="4" tint="0.79998168889431442"/>
      <name val="Calibri"/>
      <family val="2"/>
      <scheme val="minor"/>
    </font>
    <font>
      <sz val="16"/>
      <color theme="0"/>
      <name val="Calibri"/>
      <family val="2"/>
      <scheme val="minor"/>
    </font>
    <font>
      <sz val="11"/>
      <color theme="4" tint="0.79998168889431442"/>
      <name val="Calibri"/>
      <family val="2"/>
      <scheme val="minor"/>
    </font>
    <font>
      <sz val="16"/>
      <name val="Dyslexie"/>
    </font>
    <font>
      <sz val="24"/>
      <color theme="1"/>
      <name val="Calibri"/>
      <family val="2"/>
      <scheme val="minor"/>
    </font>
    <font>
      <u/>
      <sz val="11"/>
      <color theme="10"/>
      <name val="Calibri"/>
      <family val="2"/>
      <scheme val="minor"/>
    </font>
    <font>
      <u/>
      <sz val="11"/>
      <color theme="0"/>
      <name val="Calibri"/>
      <family val="2"/>
      <scheme val="minor"/>
    </font>
    <font>
      <sz val="11"/>
      <name val="Calibri"/>
      <family val="2"/>
    </font>
    <font>
      <sz val="16"/>
      <color theme="4" tint="0.39997558519241921"/>
      <name val="Calibri"/>
      <family val="2"/>
      <scheme val="minor"/>
    </font>
    <font>
      <sz val="22"/>
      <name val="Dyslexie"/>
    </font>
    <font>
      <sz val="20"/>
      <name val="Dyslexie"/>
    </font>
    <font>
      <sz val="11"/>
      <color theme="0"/>
      <name val="Calibri"/>
      <family val="2"/>
    </font>
    <font>
      <sz val="20"/>
      <name val="Calibri"/>
      <family val="2"/>
    </font>
    <font>
      <sz val="11"/>
      <color rgb="FF02213A"/>
      <name val="Calibri"/>
      <family val="2"/>
      <scheme val="minor"/>
    </font>
    <font>
      <sz val="18"/>
      <color rgb="FF02213A"/>
      <name val="Calibri"/>
      <family val="2"/>
      <scheme val="minor"/>
    </font>
    <font>
      <sz val="20"/>
      <color rgb="FF02213A"/>
      <name val="Calibri"/>
      <family val="2"/>
      <scheme val="minor"/>
    </font>
    <font>
      <sz val="20"/>
      <color rgb="FF02213A"/>
      <name val="Calibri"/>
      <family val="2"/>
    </font>
    <font>
      <sz val="22"/>
      <color rgb="FF02213A"/>
      <name val="Dyslexie"/>
    </font>
    <font>
      <sz val="11"/>
      <color rgb="FF02213A"/>
      <name val="Calibri"/>
      <family val="2"/>
    </font>
    <font>
      <sz val="20"/>
      <color rgb="FF02213A"/>
      <name val="Dyslexie"/>
    </font>
    <font>
      <sz val="10"/>
      <name val="Calibri"/>
      <family val="2"/>
      <scheme val="minor"/>
    </font>
    <font>
      <sz val="9"/>
      <name val="Calibri"/>
      <family val="2"/>
      <scheme val="minor"/>
    </font>
    <font>
      <sz val="1"/>
      <name val="Calibri"/>
      <family val="2"/>
      <scheme val="minor"/>
    </font>
    <font>
      <sz val="1"/>
      <color theme="0"/>
      <name val="Calibri"/>
      <family val="2"/>
      <scheme val="minor"/>
    </font>
    <font>
      <sz val="20"/>
      <color theme="0"/>
      <name val="Calibri"/>
      <family val="2"/>
      <scheme val="minor"/>
    </font>
    <font>
      <sz val="9.5"/>
      <name val="Calibri"/>
      <family val="2"/>
      <scheme val="minor"/>
    </font>
    <font>
      <u/>
      <sz val="11"/>
      <name val="Calibri"/>
      <family val="2"/>
      <scheme val="minor"/>
    </font>
    <font>
      <sz val="8"/>
      <name val="Calibri"/>
      <family val="2"/>
      <scheme val="minor"/>
    </font>
    <font>
      <sz val="10"/>
      <name val="Calibri"/>
      <family val="2"/>
    </font>
    <font>
      <sz val="8"/>
      <color theme="1"/>
      <name val="Calibri"/>
      <family val="2"/>
      <scheme val="minor"/>
    </font>
    <font>
      <b/>
      <sz val="11"/>
      <color theme="0"/>
      <name val="Calibri"/>
      <family val="2"/>
      <scheme val="minor"/>
    </font>
    <font>
      <sz val="16"/>
      <color rgb="FFFF0000"/>
      <name val="Calibri"/>
      <family val="2"/>
      <scheme val="minor"/>
    </font>
    <font>
      <sz val="14"/>
      <color rgb="FFFF0000"/>
      <name val="Calibri"/>
      <family val="2"/>
      <scheme val="minor"/>
    </font>
    <font>
      <sz val="20"/>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2213A"/>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9" fillId="0" borderId="0" applyNumberFormat="0" applyFill="0" applyBorder="0" applyAlignment="0" applyProtection="0"/>
  </cellStyleXfs>
  <cellXfs count="319">
    <xf numFmtId="0" fontId="0" fillId="0" borderId="0" xfId="0"/>
    <xf numFmtId="0" fontId="0" fillId="2" borderId="0" xfId="0" applyFill="1"/>
    <xf numFmtId="0" fontId="0" fillId="2" borderId="0" xfId="0" applyFill="1" applyAlignment="1"/>
    <xf numFmtId="0" fontId="0" fillId="3" borderId="0" xfId="0" applyFill="1"/>
    <xf numFmtId="0" fontId="0" fillId="3" borderId="0" xfId="0" applyFill="1" applyAlignment="1"/>
    <xf numFmtId="0" fontId="5" fillId="3" borderId="0" xfId="0" applyFont="1" applyFill="1" applyAlignment="1"/>
    <xf numFmtId="0" fontId="5" fillId="3" borderId="0" xfId="0" applyFont="1" applyFill="1"/>
    <xf numFmtId="0" fontId="3" fillId="0" borderId="0" xfId="0" applyFont="1"/>
    <xf numFmtId="0" fontId="3" fillId="3" borderId="0" xfId="0" applyFont="1" applyFill="1" applyAlignment="1"/>
    <xf numFmtId="0" fontId="3" fillId="3" borderId="0" xfId="0" applyFont="1" applyFill="1"/>
    <xf numFmtId="0" fontId="18" fillId="0" borderId="0" xfId="0" applyFont="1"/>
    <xf numFmtId="0" fontId="5" fillId="0" borderId="0" xfId="0" applyFont="1" applyFill="1"/>
    <xf numFmtId="0" fontId="0" fillId="4" borderId="0" xfId="0" applyFill="1"/>
    <xf numFmtId="0" fontId="15" fillId="4" borderId="0" xfId="0" applyFont="1" applyFill="1" applyAlignment="1"/>
    <xf numFmtId="0" fontId="0" fillId="0" borderId="0" xfId="0" applyAlignment="1"/>
    <xf numFmtId="0" fontId="0" fillId="0" borderId="0" xfId="0" applyFill="1"/>
    <xf numFmtId="0" fontId="5" fillId="0" borderId="0" xfId="0" applyFont="1" applyFill="1" applyAlignment="1"/>
    <xf numFmtId="0" fontId="0" fillId="0" borderId="0" xfId="0" applyFill="1" applyAlignment="1"/>
    <xf numFmtId="0" fontId="22" fillId="0" borderId="0" xfId="0" applyFont="1" applyFill="1" applyAlignment="1">
      <alignment vertical="center"/>
    </xf>
    <xf numFmtId="0" fontId="10" fillId="0" borderId="0" xfId="0" applyFont="1" applyFill="1" applyAlignment="1">
      <alignment vertical="center"/>
    </xf>
    <xf numFmtId="0" fontId="16" fillId="0" borderId="0" xfId="0" applyFont="1" applyFill="1" applyAlignment="1">
      <alignment vertical="center" wrapText="1"/>
    </xf>
    <xf numFmtId="0" fontId="2" fillId="0" borderId="0" xfId="0" applyFont="1" applyFill="1" applyAlignment="1">
      <alignment vertical="center"/>
    </xf>
    <xf numFmtId="0" fontId="17" fillId="3" borderId="0" xfId="0" applyFont="1" applyFill="1" applyAlignment="1">
      <alignment vertical="center"/>
    </xf>
    <xf numFmtId="0" fontId="22" fillId="3" borderId="0" xfId="0" applyFont="1" applyFill="1" applyAlignment="1">
      <alignment vertical="center"/>
    </xf>
    <xf numFmtId="0" fontId="5" fillId="3" borderId="0" xfId="0" applyFont="1" applyFill="1" applyAlignment="1">
      <alignment vertical="center"/>
    </xf>
    <xf numFmtId="0" fontId="10" fillId="3" borderId="0" xfId="0" applyFont="1" applyFill="1" applyAlignment="1">
      <alignment vertical="center"/>
    </xf>
    <xf numFmtId="0" fontId="5" fillId="3" borderId="0" xfId="0" applyFont="1" applyFill="1" applyAlignment="1">
      <alignment horizontal="left" vertical="center"/>
    </xf>
    <xf numFmtId="0" fontId="16" fillId="3" borderId="0" xfId="0" applyFont="1" applyFill="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23" fillId="3" borderId="0" xfId="0" applyFont="1" applyFill="1" applyAlignment="1">
      <alignment vertical="center"/>
    </xf>
    <xf numFmtId="0" fontId="5" fillId="2" borderId="0" xfId="0" applyFont="1" applyFill="1"/>
    <xf numFmtId="0" fontId="17" fillId="2" borderId="0" xfId="0" applyFont="1" applyFill="1" applyAlignment="1">
      <alignment vertical="center"/>
    </xf>
    <xf numFmtId="0" fontId="5" fillId="2" borderId="0" xfId="0" applyFont="1" applyFill="1" applyAlignment="1"/>
    <xf numFmtId="0" fontId="5" fillId="2" borderId="0" xfId="0" applyFont="1" applyFill="1" applyAlignment="1">
      <alignment vertical="center"/>
    </xf>
    <xf numFmtId="0" fontId="3" fillId="2" borderId="0" xfId="0" applyFont="1" applyFill="1" applyAlignment="1">
      <alignment vertical="center"/>
    </xf>
    <xf numFmtId="0" fontId="10" fillId="2" borderId="0" xfId="0" applyFont="1" applyFill="1" applyAlignment="1">
      <alignment vertical="center"/>
    </xf>
    <xf numFmtId="0" fontId="5" fillId="2" borderId="0" xfId="0" applyFont="1" applyFill="1" applyAlignment="1">
      <alignment horizontal="left" vertical="center"/>
    </xf>
    <xf numFmtId="0" fontId="16" fillId="2" borderId="0" xfId="0" applyFont="1" applyFill="1" applyAlignment="1">
      <alignment vertical="center" wrapText="1"/>
    </xf>
    <xf numFmtId="0" fontId="2" fillId="2" borderId="0" xfId="0" applyFont="1" applyFill="1" applyAlignment="1">
      <alignment vertical="center"/>
    </xf>
    <xf numFmtId="0" fontId="23" fillId="2" borderId="0" xfId="0" applyFont="1" applyFill="1" applyAlignment="1">
      <alignment vertical="center"/>
    </xf>
    <xf numFmtId="0" fontId="12" fillId="2" borderId="0" xfId="0" applyFont="1" applyFill="1" applyAlignment="1">
      <alignment vertical="top" wrapText="1"/>
    </xf>
    <xf numFmtId="0" fontId="12" fillId="2" borderId="0" xfId="0" applyFont="1" applyFill="1" applyAlignment="1">
      <alignment vertical="center" wrapText="1"/>
    </xf>
    <xf numFmtId="0" fontId="5" fillId="2" borderId="0" xfId="0" applyFont="1" applyFill="1" applyAlignment="1">
      <alignment vertical="center" wrapText="1"/>
    </xf>
    <xf numFmtId="0" fontId="24" fillId="2" borderId="0" xfId="0" applyFont="1" applyFill="1" applyAlignment="1">
      <alignment vertical="top" wrapText="1"/>
    </xf>
    <xf numFmtId="0" fontId="24" fillId="2" borderId="0" xfId="0" applyFont="1" applyFill="1" applyAlignment="1">
      <alignment vertical="center" wrapText="1"/>
    </xf>
    <xf numFmtId="0" fontId="26" fillId="2" borderId="0" xfId="0" applyFont="1" applyFill="1" applyAlignment="1">
      <alignment vertical="center"/>
    </xf>
    <xf numFmtId="0" fontId="2" fillId="2" borderId="0" xfId="0" applyFont="1" applyFill="1" applyAlignment="1">
      <alignment horizontal="center" vertical="center"/>
    </xf>
    <xf numFmtId="0" fontId="5" fillId="0" borderId="0" xfId="0" applyFont="1"/>
    <xf numFmtId="0" fontId="0" fillId="3" borderId="0" xfId="0" applyFill="1" applyAlignment="1">
      <alignment horizontal="center" vertical="center"/>
    </xf>
    <xf numFmtId="0" fontId="17" fillId="3" borderId="0" xfId="0" applyFont="1" applyFill="1" applyAlignment="1">
      <alignment horizontal="center" vertical="center" wrapText="1"/>
    </xf>
    <xf numFmtId="0" fontId="8" fillId="3" borderId="0" xfId="0" applyFont="1" applyFill="1" applyAlignment="1">
      <alignment vertical="center"/>
    </xf>
    <xf numFmtId="0" fontId="17" fillId="2" borderId="0" xfId="0" applyFont="1" applyFill="1" applyAlignment="1">
      <alignment horizontal="center" vertical="center" wrapText="1"/>
    </xf>
    <xf numFmtId="0" fontId="31" fillId="0" borderId="0" xfId="0" applyFont="1"/>
    <xf numFmtId="0" fontId="8" fillId="2" borderId="0" xfId="0" applyFont="1" applyFill="1" applyAlignment="1">
      <alignment vertical="center"/>
    </xf>
    <xf numFmtId="0" fontId="12" fillId="3" borderId="0" xfId="0" applyFont="1" applyFill="1" applyBorder="1" applyAlignment="1">
      <alignment vertical="center"/>
    </xf>
    <xf numFmtId="0" fontId="12" fillId="3" borderId="0" xfId="0" applyFont="1" applyFill="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0" fontId="12" fillId="3" borderId="0" xfId="0" applyFont="1" applyFill="1" applyAlignment="1">
      <alignment horizontal="center" vertical="center" wrapText="1"/>
    </xf>
    <xf numFmtId="0" fontId="5" fillId="3" borderId="0" xfId="0" applyFont="1" applyFill="1" applyAlignment="1">
      <alignment horizontal="center" vertical="center" wrapText="1"/>
    </xf>
    <xf numFmtId="0" fontId="30" fillId="3" borderId="0" xfId="1" applyFont="1" applyFill="1"/>
    <xf numFmtId="0" fontId="26" fillId="2" borderId="0" xfId="0" applyFont="1" applyFill="1" applyAlignment="1"/>
    <xf numFmtId="0" fontId="31" fillId="3" borderId="0" xfId="0" applyFont="1" applyFill="1"/>
    <xf numFmtId="0" fontId="0" fillId="3" borderId="0" xfId="0" applyFill="1" applyBorder="1"/>
    <xf numFmtId="0" fontId="17" fillId="3" borderId="0" xfId="0" applyFont="1" applyFill="1" applyBorder="1" applyAlignment="1">
      <alignment horizontal="center" vertical="center" wrapText="1"/>
    </xf>
    <xf numFmtId="0" fontId="3" fillId="3" borderId="0" xfId="0" applyFont="1" applyFill="1" applyBorder="1"/>
    <xf numFmtId="0" fontId="0" fillId="3" borderId="0" xfId="0" applyFill="1" applyBorder="1" applyAlignment="1"/>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0" xfId="0" applyFont="1" applyFill="1" applyBorder="1" applyAlignment="1">
      <alignment horizontal="center" vertical="top"/>
    </xf>
    <xf numFmtId="0" fontId="0" fillId="0" borderId="0" xfId="0" applyAlignment="1">
      <alignment horizontal="left"/>
    </xf>
    <xf numFmtId="0" fontId="8" fillId="3" borderId="0" xfId="0" applyFont="1" applyFill="1" applyAlignment="1">
      <alignment horizontal="center"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xf>
    <xf numFmtId="0" fontId="35" fillId="3" borderId="0" xfId="0" applyFont="1" applyFill="1"/>
    <xf numFmtId="0" fontId="5" fillId="3" borderId="0" xfId="0" applyFont="1" applyFill="1" applyAlignment="1">
      <alignment horizontal="center"/>
    </xf>
    <xf numFmtId="0" fontId="10" fillId="3" borderId="0" xfId="0" applyFont="1" applyFill="1" applyBorder="1" applyAlignment="1">
      <alignment horizontal="center" vertical="center"/>
    </xf>
    <xf numFmtId="0" fontId="5" fillId="3" borderId="0" xfId="0" applyFont="1" applyFill="1" applyAlignment="1">
      <alignment horizontal="center" vertical="center"/>
    </xf>
    <xf numFmtId="0" fontId="0" fillId="2" borderId="0" xfId="0" applyFill="1" applyBorder="1"/>
    <xf numFmtId="0" fontId="0" fillId="2" borderId="0" xfId="0" applyFill="1" applyBorder="1" applyAlignment="1"/>
    <xf numFmtId="0" fontId="1"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xf>
    <xf numFmtId="0" fontId="13" fillId="2" borderId="0" xfId="0" applyFont="1" applyFill="1" applyBorder="1" applyAlignment="1">
      <alignment horizontal="center" vertical="top"/>
    </xf>
    <xf numFmtId="0" fontId="3" fillId="3" borderId="0" xfId="0" applyFont="1" applyFill="1" applyAlignment="1">
      <alignment horizontal="center" vertical="center"/>
    </xf>
    <xf numFmtId="0" fontId="3" fillId="3" borderId="0" xfId="0" applyFont="1" applyFill="1" applyAlignment="1">
      <alignment horizontal="center"/>
    </xf>
    <xf numFmtId="0" fontId="8" fillId="2" borderId="0" xfId="0" applyFont="1" applyFill="1" applyAlignment="1"/>
    <xf numFmtId="0" fontId="8" fillId="2" borderId="0" xfId="0" applyFont="1" applyFill="1" applyAlignment="1">
      <alignment vertical="top"/>
    </xf>
    <xf numFmtId="0" fontId="8" fillId="2" borderId="0" xfId="0" applyFont="1" applyFill="1" applyAlignment="1">
      <alignment horizontal="center" vertical="top"/>
    </xf>
    <xf numFmtId="0" fontId="8" fillId="3" borderId="0" xfId="0" applyFont="1" applyFill="1" applyAlignment="1">
      <alignment horizontal="center" vertical="center"/>
    </xf>
    <xf numFmtId="0" fontId="8" fillId="2" borderId="0" xfId="0" applyFont="1" applyFill="1" applyAlignment="1">
      <alignment horizontal="center" vertical="center"/>
    </xf>
    <xf numFmtId="0" fontId="1" fillId="2" borderId="0" xfId="0" applyFont="1" applyFill="1" applyAlignment="1">
      <alignment vertical="center"/>
    </xf>
    <xf numFmtId="0" fontId="8" fillId="3" borderId="0" xfId="0" applyFont="1" applyFill="1" applyAlignment="1">
      <alignment horizontal="center"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xf>
    <xf numFmtId="0" fontId="1" fillId="2" borderId="0" xfId="0" applyFont="1" applyFill="1" applyBorder="1" applyAlignment="1">
      <alignment horizontal="center" vertical="center"/>
    </xf>
    <xf numFmtId="0" fontId="13" fillId="2" borderId="0" xfId="0" applyFont="1" applyFill="1" applyBorder="1" applyAlignment="1">
      <alignment horizontal="center" vertical="top"/>
    </xf>
    <xf numFmtId="0" fontId="13" fillId="2" borderId="0" xfId="0" applyFont="1" applyFill="1" applyBorder="1" applyAlignment="1">
      <alignment horizontal="center"/>
    </xf>
    <xf numFmtId="0" fontId="13" fillId="2" borderId="0" xfId="0" applyFont="1" applyFill="1" applyBorder="1" applyAlignment="1">
      <alignment horizontal="center" vertical="center"/>
    </xf>
    <xf numFmtId="0" fontId="10" fillId="3" borderId="0" xfId="0" applyFont="1" applyFill="1" applyBorder="1" applyAlignment="1">
      <alignment horizontal="center" vertical="center"/>
    </xf>
    <xf numFmtId="0" fontId="1" fillId="2" borderId="0" xfId="0" applyFont="1" applyFill="1" applyBorder="1" applyAlignment="1">
      <alignment horizontal="center" vertical="center"/>
    </xf>
    <xf numFmtId="0" fontId="13" fillId="2" borderId="0" xfId="0" applyFont="1" applyFill="1" applyBorder="1" applyAlignment="1">
      <alignment horizont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top"/>
    </xf>
    <xf numFmtId="0" fontId="37" fillId="3" borderId="0" xfId="0" applyFont="1" applyFill="1" applyAlignment="1"/>
    <xf numFmtId="0" fontId="37" fillId="3" borderId="0" xfId="0" applyFont="1" applyFill="1"/>
    <xf numFmtId="0" fontId="39" fillId="3" borderId="0" xfId="0" applyFont="1" applyFill="1" applyAlignment="1">
      <alignment horizontal="center" vertical="center"/>
    </xf>
    <xf numFmtId="0" fontId="38" fillId="3" borderId="0" xfId="0" applyFont="1" applyFill="1" applyBorder="1" applyAlignment="1">
      <alignment horizontal="center" vertical="center"/>
    </xf>
    <xf numFmtId="0" fontId="37" fillId="3" borderId="0" xfId="0" applyFont="1" applyFill="1" applyAlignment="1">
      <alignment horizontal="center" vertical="center"/>
    </xf>
    <xf numFmtId="0" fontId="39" fillId="3" borderId="0" xfId="0" applyFont="1" applyFill="1" applyBorder="1" applyAlignment="1">
      <alignment horizontal="center" vertical="center"/>
    </xf>
    <xf numFmtId="0" fontId="38" fillId="3" borderId="0" xfId="0" applyFont="1" applyFill="1" applyAlignment="1">
      <alignment horizontal="center" vertical="center"/>
    </xf>
    <xf numFmtId="0" fontId="8" fillId="3" borderId="0" xfId="0" applyFont="1" applyFill="1" applyAlignment="1">
      <alignment horizontal="center" vertical="center"/>
    </xf>
    <xf numFmtId="0" fontId="8" fillId="3" borderId="0" xfId="0" applyFont="1" applyFill="1" applyBorder="1" applyAlignment="1">
      <alignment horizontal="center" vertical="center"/>
    </xf>
    <xf numFmtId="0" fontId="1" fillId="2" borderId="0" xfId="0" applyFont="1" applyFill="1" applyBorder="1" applyAlignment="1">
      <alignment horizontal="center" vertical="center"/>
    </xf>
    <xf numFmtId="0" fontId="13" fillId="2" borderId="0" xfId="0" applyFont="1" applyFill="1" applyBorder="1" applyAlignment="1">
      <alignment horizontal="center" vertical="top"/>
    </xf>
    <xf numFmtId="0" fontId="13" fillId="2" borderId="0" xfId="0" applyFont="1" applyFill="1" applyBorder="1" applyAlignment="1">
      <alignment horizontal="center"/>
    </xf>
    <xf numFmtId="0" fontId="13" fillId="2" borderId="0" xfId="0" applyFont="1" applyFill="1" applyBorder="1" applyAlignment="1">
      <alignment horizontal="center" vertical="center"/>
    </xf>
    <xf numFmtId="0" fontId="10" fillId="3" borderId="0" xfId="0" applyFont="1" applyFill="1" applyBorder="1" applyAlignment="1">
      <alignment horizontal="center" vertical="center"/>
    </xf>
    <xf numFmtId="0" fontId="13" fillId="2" borderId="0" xfId="0" applyFont="1" applyFill="1" applyBorder="1" applyAlignment="1"/>
    <xf numFmtId="0" fontId="13" fillId="2" borderId="0" xfId="0" applyFont="1" applyFill="1" applyBorder="1" applyAlignment="1">
      <alignment vertical="top"/>
    </xf>
    <xf numFmtId="0" fontId="13" fillId="2" borderId="0" xfId="0" applyFont="1" applyFill="1" applyBorder="1" applyAlignment="1">
      <alignment horizont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top"/>
    </xf>
    <xf numFmtId="0" fontId="1"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8" fillId="3" borderId="0" xfId="0" applyFont="1" applyFill="1" applyAlignment="1">
      <alignment horizontal="center" vertical="center"/>
    </xf>
    <xf numFmtId="0" fontId="13" fillId="2" borderId="0" xfId="0" applyFont="1" applyFill="1" applyBorder="1" applyAlignment="1">
      <alignment horizontal="center"/>
    </xf>
    <xf numFmtId="0" fontId="13" fillId="2" borderId="0" xfId="0" applyFont="1" applyFill="1" applyBorder="1" applyAlignment="1">
      <alignment horizontal="center" vertical="top"/>
    </xf>
    <xf numFmtId="0" fontId="1" fillId="2" borderId="0" xfId="0" applyFont="1" applyFill="1" applyBorder="1" applyAlignment="1">
      <alignment horizontal="center" vertical="center"/>
    </xf>
    <xf numFmtId="0" fontId="1" fillId="3" borderId="0" xfId="0" applyFont="1" applyFill="1" applyAlignment="1">
      <alignment vertical="center"/>
    </xf>
    <xf numFmtId="0" fontId="3" fillId="2" borderId="0" xfId="0" applyFont="1" applyFill="1" applyAlignment="1"/>
    <xf numFmtId="0" fontId="37" fillId="0" borderId="0" xfId="0" applyFont="1"/>
    <xf numFmtId="0" fontId="42" fillId="0" borderId="0" xfId="0" applyFont="1"/>
    <xf numFmtId="0" fontId="37" fillId="2" borderId="0" xfId="0" applyFont="1" applyFill="1"/>
    <xf numFmtId="0" fontId="37" fillId="2" borderId="0" xfId="0" applyFont="1" applyFill="1" applyAlignment="1"/>
    <xf numFmtId="0" fontId="35" fillId="3" borderId="0" xfId="0" applyFont="1" applyFill="1" applyAlignment="1"/>
    <xf numFmtId="0" fontId="45" fillId="3" borderId="0" xfId="0" applyFont="1" applyFill="1"/>
    <xf numFmtId="0" fontId="46" fillId="3" borderId="0" xfId="0" applyFont="1" applyFill="1" applyAlignment="1">
      <alignment vertical="center"/>
    </xf>
    <xf numFmtId="0" fontId="47" fillId="3" borderId="0" xfId="0" applyFont="1" applyFill="1"/>
    <xf numFmtId="0" fontId="46" fillId="3" borderId="0" xfId="0" applyFont="1" applyFill="1"/>
    <xf numFmtId="0" fontId="46" fillId="3" borderId="0" xfId="0" applyFont="1" applyFill="1" applyAlignment="1"/>
    <xf numFmtId="0" fontId="45" fillId="0" borderId="0" xfId="0" applyFont="1"/>
    <xf numFmtId="0" fontId="47" fillId="3" borderId="0" xfId="0" applyFont="1" applyFill="1" applyAlignment="1"/>
    <xf numFmtId="0" fontId="47" fillId="3" borderId="0" xfId="0" applyFont="1" applyFill="1" applyAlignment="1">
      <alignment vertical="center"/>
    </xf>
    <xf numFmtId="0" fontId="48" fillId="3" borderId="0" xfId="0" applyFont="1" applyFill="1" applyAlignment="1">
      <alignment vertical="center"/>
    </xf>
    <xf numFmtId="0" fontId="0" fillId="0" borderId="0" xfId="0" applyAlignment="1">
      <alignment wrapText="1"/>
    </xf>
    <xf numFmtId="0" fontId="50" fillId="3" borderId="0" xfId="1" applyFont="1" applyFill="1"/>
    <xf numFmtId="0" fontId="51" fillId="3" borderId="0" xfId="0" applyFont="1" applyFill="1" applyAlignment="1"/>
    <xf numFmtId="0" fontId="51" fillId="3" borderId="0" xfId="0" applyFont="1" applyFill="1"/>
    <xf numFmtId="0" fontId="51" fillId="3" borderId="0" xfId="0" applyFont="1" applyFill="1" applyAlignment="1">
      <alignment vertical="center"/>
    </xf>
    <xf numFmtId="0" fontId="44" fillId="3" borderId="0" xfId="0" applyFont="1" applyFill="1" applyAlignment="1"/>
    <xf numFmtId="0" fontId="44" fillId="3" borderId="0" xfId="0" applyFont="1" applyFill="1"/>
    <xf numFmtId="0" fontId="44" fillId="3" borderId="0" xfId="0" applyFont="1" applyFill="1" applyAlignment="1">
      <alignment vertical="center"/>
    </xf>
    <xf numFmtId="0" fontId="52" fillId="3" borderId="0" xfId="0" applyFont="1" applyFill="1"/>
    <xf numFmtId="0" fontId="53" fillId="0" borderId="0" xfId="0" applyFont="1"/>
    <xf numFmtId="0" fontId="0" fillId="3" borderId="0" xfId="0" applyFill="1" applyBorder="1" applyAlignment="1">
      <alignment horizontal="center" vertical="center"/>
    </xf>
    <xf numFmtId="0" fontId="18" fillId="3" borderId="0" xfId="0"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18" fillId="3" borderId="18" xfId="0"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54" fillId="3" borderId="14" xfId="0" applyFont="1" applyFill="1" applyBorder="1" applyAlignment="1">
      <alignment vertical="center"/>
    </xf>
    <xf numFmtId="0" fontId="3" fillId="3" borderId="0" xfId="0" applyFont="1" applyFill="1" applyBorder="1" applyAlignment="1"/>
    <xf numFmtId="0" fontId="3" fillId="3" borderId="0" xfId="0" applyFont="1" applyFill="1" applyBorder="1" applyAlignment="1">
      <alignment horizontal="right"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55" fillId="2" borderId="0"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9" fillId="0" borderId="0" xfId="1" applyAlignment="1">
      <alignment horizontal="left"/>
    </xf>
    <xf numFmtId="0" fontId="0" fillId="0" borderId="0" xfId="0" applyAlignment="1">
      <alignment horizontal="left"/>
    </xf>
    <xf numFmtId="0" fontId="29" fillId="0" borderId="0" xfId="1" applyFill="1"/>
    <xf numFmtId="0" fontId="15" fillId="7" borderId="9" xfId="0" applyFont="1" applyFill="1" applyBorder="1" applyAlignment="1">
      <alignment horizontal="center"/>
    </xf>
    <xf numFmtId="0" fontId="15" fillId="7" borderId="10" xfId="0" applyFont="1" applyFill="1" applyBorder="1" applyAlignment="1">
      <alignment horizontal="center"/>
    </xf>
    <xf numFmtId="0" fontId="15" fillId="7" borderId="11" xfId="0" applyFont="1" applyFill="1" applyBorder="1" applyAlignment="1">
      <alignment horizontal="center"/>
    </xf>
    <xf numFmtId="0" fontId="15" fillId="6" borderId="9" xfId="0" applyFont="1" applyFill="1" applyBorder="1" applyAlignment="1">
      <alignment horizontal="center"/>
    </xf>
    <xf numFmtId="0" fontId="15" fillId="6" borderId="10" xfId="0" applyFont="1" applyFill="1" applyBorder="1" applyAlignment="1">
      <alignment horizontal="center"/>
    </xf>
    <xf numFmtId="0" fontId="15" fillId="6" borderId="11" xfId="0" applyFont="1" applyFill="1" applyBorder="1" applyAlignment="1">
      <alignment horizontal="center"/>
    </xf>
    <xf numFmtId="0" fontId="15" fillId="5" borderId="9" xfId="0" applyFont="1" applyFill="1" applyBorder="1" applyAlignment="1">
      <alignment horizontal="center"/>
    </xf>
    <xf numFmtId="0" fontId="15" fillId="5" borderId="10" xfId="0" applyFont="1" applyFill="1" applyBorder="1" applyAlignment="1">
      <alignment horizontal="center"/>
    </xf>
    <xf numFmtId="0" fontId="15" fillId="5" borderId="11" xfId="0" applyFont="1" applyFill="1" applyBorder="1" applyAlignment="1">
      <alignment horizontal="center"/>
    </xf>
    <xf numFmtId="0" fontId="15" fillId="8" borderId="9" xfId="0" applyFont="1" applyFill="1" applyBorder="1" applyAlignment="1">
      <alignment horizontal="center"/>
    </xf>
    <xf numFmtId="0" fontId="15" fillId="8" borderId="10" xfId="0" applyFont="1" applyFill="1" applyBorder="1" applyAlignment="1">
      <alignment horizontal="center"/>
    </xf>
    <xf numFmtId="0" fontId="15" fillId="8" borderId="11" xfId="0" applyFont="1" applyFill="1" applyBorder="1" applyAlignment="1">
      <alignment horizontal="center"/>
    </xf>
    <xf numFmtId="0" fontId="13" fillId="2" borderId="0" xfId="0" applyFont="1" applyFill="1" applyBorder="1" applyAlignment="1">
      <alignment horizontal="center"/>
    </xf>
    <xf numFmtId="0" fontId="13" fillId="2" borderId="7" xfId="0" applyFont="1" applyFill="1" applyBorder="1" applyAlignment="1">
      <alignment horizont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top"/>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3" fillId="2" borderId="2" xfId="0" applyFont="1" applyFill="1" applyBorder="1" applyAlignment="1">
      <alignment horizontal="center" vertical="top"/>
    </xf>
    <xf numFmtId="0" fontId="7" fillId="2" borderId="0" xfId="0" applyFont="1" applyFill="1" applyAlignment="1">
      <alignment horizontal="center" vertical="center" wrapText="1"/>
    </xf>
    <xf numFmtId="0" fontId="57" fillId="2" borderId="0" xfId="0" applyFont="1" applyFill="1" applyBorder="1" applyAlignment="1">
      <alignment horizontal="center" vertical="center"/>
    </xf>
    <xf numFmtId="0" fontId="57" fillId="2" borderId="7" xfId="0" applyFont="1" applyFill="1" applyBorder="1" applyAlignment="1">
      <alignment horizontal="center" vertical="center"/>
    </xf>
    <xf numFmtId="0" fontId="57" fillId="2" borderId="2" xfId="0" applyFont="1" applyFill="1" applyBorder="1" applyAlignment="1">
      <alignment horizontal="center" vertical="center"/>
    </xf>
    <xf numFmtId="0" fontId="55" fillId="2" borderId="0" xfId="0" applyFont="1" applyFill="1" applyBorder="1" applyAlignment="1">
      <alignment horizontal="center" vertical="center"/>
    </xf>
    <xf numFmtId="0" fontId="55" fillId="2" borderId="0" xfId="0" applyFont="1" applyFill="1" applyBorder="1" applyAlignment="1">
      <alignment horizontal="center" vertical="top"/>
    </xf>
    <xf numFmtId="0" fontId="55" fillId="2" borderId="2" xfId="0" applyFont="1" applyFill="1" applyBorder="1" applyAlignment="1">
      <alignment horizontal="center" vertical="top"/>
    </xf>
    <xf numFmtId="0" fontId="55" fillId="2" borderId="0" xfId="0" applyFont="1" applyFill="1" applyBorder="1" applyAlignment="1">
      <alignment horizontal="center"/>
    </xf>
    <xf numFmtId="0" fontId="55" fillId="2" borderId="7" xfId="0" applyFont="1" applyFill="1" applyBorder="1" applyAlignment="1">
      <alignment horizontal="center"/>
    </xf>
    <xf numFmtId="0" fontId="56" fillId="2" borderId="0" xfId="0" applyFont="1" applyFill="1" applyBorder="1" applyAlignment="1">
      <alignment horizontal="center" vertical="center"/>
    </xf>
    <xf numFmtId="0" fontId="55" fillId="2" borderId="7" xfId="0" applyFont="1" applyFill="1" applyBorder="1" applyAlignment="1">
      <alignment horizontal="center" vertical="center"/>
    </xf>
    <xf numFmtId="0" fontId="13" fillId="2" borderId="7" xfId="0" applyFont="1" applyFill="1" applyBorder="1" applyAlignment="1">
      <alignment horizontal="center" vertical="center"/>
    </xf>
    <xf numFmtId="0" fontId="10" fillId="3" borderId="0" xfId="0" applyFont="1" applyFill="1" applyAlignment="1">
      <alignment horizontal="right" vertical="center"/>
    </xf>
    <xf numFmtId="0" fontId="36" fillId="3" borderId="0" xfId="0" applyFont="1" applyFill="1" applyAlignment="1">
      <alignment horizontal="center" vertical="center"/>
    </xf>
    <xf numFmtId="0" fontId="10" fillId="3" borderId="0" xfId="0" applyFont="1" applyFill="1" applyAlignment="1">
      <alignment horizontal="center" vertical="center"/>
    </xf>
    <xf numFmtId="0" fontId="8" fillId="3" borderId="0" xfId="0" applyFont="1" applyFill="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0" fillId="3" borderId="0" xfId="0" applyFont="1" applyFill="1" applyAlignment="1">
      <alignment horizontal="center" vertical="top"/>
    </xf>
    <xf numFmtId="0" fontId="10" fillId="3" borderId="0" xfId="0" applyFont="1" applyFill="1" applyAlignment="1">
      <alignment horizontal="center" vertical="center" wrapText="1"/>
    </xf>
    <xf numFmtId="0" fontId="8" fillId="3" borderId="2" xfId="0" applyFont="1" applyFill="1" applyBorder="1" applyAlignment="1">
      <alignment horizontal="center" vertical="center"/>
    </xf>
    <xf numFmtId="0" fontId="33" fillId="3" borderId="0" xfId="0" applyFont="1" applyFill="1" applyAlignment="1">
      <alignment horizontal="center" vertical="center" wrapText="1"/>
    </xf>
    <xf numFmtId="0" fontId="6" fillId="3" borderId="0" xfId="0" applyFont="1" applyFill="1" applyAlignment="1">
      <alignment horizontal="center" vertical="center" wrapText="1"/>
    </xf>
    <xf numFmtId="0" fontId="17" fillId="3" borderId="0" xfId="0" applyFont="1" applyFill="1" applyAlignment="1">
      <alignment horizontal="center" vertical="center" wrapText="1"/>
    </xf>
    <xf numFmtId="0" fontId="1" fillId="3" borderId="0" xfId="0" applyFont="1" applyFill="1" applyAlignment="1">
      <alignment horizontal="center" vertical="center"/>
    </xf>
    <xf numFmtId="0" fontId="2" fillId="3" borderId="0" xfId="0" applyFont="1" applyFill="1" applyAlignment="1">
      <alignment horizontal="center" vertical="center"/>
    </xf>
    <xf numFmtId="0" fontId="1" fillId="2" borderId="0" xfId="0" applyFont="1" applyFill="1" applyAlignment="1">
      <alignment horizontal="center" vertical="center"/>
    </xf>
    <xf numFmtId="0" fontId="16" fillId="2" borderId="0" xfId="0" applyFont="1" applyFill="1" applyAlignment="1">
      <alignment horizontal="center" vertical="center" wrapText="1"/>
    </xf>
    <xf numFmtId="0" fontId="14" fillId="3" borderId="0" xfId="0" applyFont="1" applyFill="1" applyAlignment="1">
      <alignment horizontal="center" vertical="center"/>
    </xf>
    <xf numFmtId="0" fontId="13" fillId="3" borderId="0" xfId="0" applyFont="1" applyFill="1" applyAlignment="1">
      <alignment horizontal="center" vertical="center"/>
    </xf>
    <xf numFmtId="0" fontId="12" fillId="3" borderId="0" xfId="0" applyFont="1" applyFill="1" applyAlignment="1">
      <alignment horizontal="center" vertical="center"/>
    </xf>
    <xf numFmtId="0" fontId="11" fillId="3"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17" fillId="3" borderId="0" xfId="0" applyFont="1" applyFill="1" applyAlignment="1">
      <alignment horizontal="center" vertical="center"/>
    </xf>
    <xf numFmtId="0" fontId="0" fillId="3" borderId="0" xfId="0" applyFill="1" applyAlignment="1">
      <alignment horizontal="center"/>
    </xf>
    <xf numFmtId="0" fontId="22" fillId="3" borderId="0" xfId="0" applyFont="1" applyFill="1" applyAlignment="1">
      <alignment horizontal="center" vertical="center"/>
    </xf>
    <xf numFmtId="0" fontId="11" fillId="3" borderId="0" xfId="0" applyFont="1" applyFill="1" applyAlignment="1">
      <alignment horizontal="center" vertical="center" wrapText="1"/>
    </xf>
    <xf numFmtId="0" fontId="9" fillId="3" borderId="0" xfId="0" applyFont="1" applyFill="1" applyAlignment="1">
      <alignment horizontal="center" vertical="center" wrapText="1"/>
    </xf>
    <xf numFmtId="0" fontId="8" fillId="2" borderId="0" xfId="0" applyFont="1" applyFill="1" applyAlignment="1">
      <alignment horizontal="center" vertical="center" wrapText="1"/>
    </xf>
    <xf numFmtId="0" fontId="34" fillId="3" borderId="0" xfId="0" applyFont="1" applyFill="1" applyAlignment="1">
      <alignment horizontal="center" vertical="center" wrapText="1"/>
    </xf>
    <xf numFmtId="0" fontId="7" fillId="3" borderId="0" xfId="0" applyFont="1" applyFill="1" applyAlignment="1">
      <alignment horizontal="center" vertical="center" wrapText="1"/>
    </xf>
    <xf numFmtId="0" fontId="39" fillId="3" borderId="0" xfId="0" applyFont="1" applyFill="1" applyAlignment="1">
      <alignment horizontal="center" vertical="center"/>
    </xf>
    <xf numFmtId="0" fontId="38" fillId="3" borderId="0" xfId="0" applyFont="1" applyFill="1" applyAlignment="1">
      <alignment horizontal="center" vertical="top"/>
    </xf>
    <xf numFmtId="0" fontId="38" fillId="3" borderId="0" xfId="0" applyFont="1" applyFill="1" applyAlignment="1">
      <alignment horizontal="right" vertical="center"/>
    </xf>
    <xf numFmtId="0" fontId="40" fillId="3" borderId="0" xfId="0" applyFont="1" applyFill="1" applyAlignment="1">
      <alignment horizontal="center" vertical="center"/>
    </xf>
    <xf numFmtId="0" fontId="38" fillId="3" borderId="0" xfId="0" applyFont="1" applyFill="1" applyAlignment="1">
      <alignment horizontal="center" vertical="center"/>
    </xf>
    <xf numFmtId="0" fontId="38" fillId="3" borderId="0" xfId="0" applyFont="1" applyFill="1" applyBorder="1" applyAlignment="1">
      <alignment horizontal="center" vertical="center"/>
    </xf>
    <xf numFmtId="0" fontId="38" fillId="3" borderId="7"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7" xfId="0" applyFont="1" applyFill="1" applyBorder="1" applyAlignment="1">
      <alignment horizontal="center" vertical="center"/>
    </xf>
    <xf numFmtId="0" fontId="38" fillId="3" borderId="0" xfId="0" applyFont="1" applyFill="1" applyAlignment="1">
      <alignment horizontal="center" vertical="center" wrapText="1"/>
    </xf>
    <xf numFmtId="0" fontId="10" fillId="2" borderId="0" xfId="0" applyFont="1" applyFill="1" applyAlignment="1">
      <alignment horizontal="center" vertical="center"/>
    </xf>
    <xf numFmtId="0" fontId="27" fillId="2" borderId="0" xfId="0" applyFont="1" applyFill="1" applyAlignment="1">
      <alignment horizontal="center" vertical="center" wrapText="1"/>
    </xf>
    <xf numFmtId="0" fontId="22" fillId="3" borderId="0" xfId="0" applyFont="1" applyFill="1" applyAlignment="1">
      <alignment horizontal="center" vertical="center" wrapText="1"/>
    </xf>
    <xf numFmtId="0" fontId="32" fillId="2" borderId="0" xfId="0" applyFont="1" applyFill="1" applyBorder="1" applyAlignment="1">
      <alignment horizontal="center"/>
    </xf>
    <xf numFmtId="0" fontId="32" fillId="2" borderId="7" xfId="0" applyFont="1" applyFill="1" applyBorder="1" applyAlignment="1">
      <alignment horizontal="center"/>
    </xf>
    <xf numFmtId="0" fontId="12" fillId="2" borderId="0" xfId="0" applyFont="1" applyFill="1" applyBorder="1" applyAlignment="1">
      <alignment horizontal="center"/>
    </xf>
    <xf numFmtId="0" fontId="12" fillId="2" borderId="7" xfId="0" applyFont="1" applyFill="1" applyBorder="1" applyAlignment="1">
      <alignment horizontal="center"/>
    </xf>
    <xf numFmtId="0" fontId="12" fillId="2" borderId="0" xfId="0" applyFont="1" applyFill="1" applyBorder="1" applyAlignment="1">
      <alignment horizontal="center" vertical="center"/>
    </xf>
    <xf numFmtId="0" fontId="32" fillId="2" borderId="0" xfId="0" applyFont="1" applyFill="1" applyAlignment="1">
      <alignment horizontal="center" vertical="top"/>
    </xf>
    <xf numFmtId="0" fontId="12" fillId="2" borderId="0" xfId="0" applyFont="1" applyFill="1" applyAlignment="1">
      <alignment horizontal="center" vertical="top"/>
    </xf>
    <xf numFmtId="0" fontId="12" fillId="3" borderId="0" xfId="0" applyFont="1" applyFill="1" applyAlignment="1">
      <alignment horizontal="center" vertical="top"/>
    </xf>
    <xf numFmtId="0" fontId="12" fillId="3" borderId="0" xfId="0" applyFont="1" applyFill="1" applyBorder="1" applyAlignment="1">
      <alignment horizontal="center" vertical="center"/>
    </xf>
    <xf numFmtId="0" fontId="12" fillId="3" borderId="0" xfId="0" applyFont="1" applyFill="1" applyBorder="1" applyAlignment="1">
      <alignment horizontal="center"/>
    </xf>
    <xf numFmtId="0" fontId="12" fillId="3" borderId="7" xfId="0" applyFont="1" applyFill="1" applyBorder="1" applyAlignment="1">
      <alignment horizontal="center"/>
    </xf>
    <xf numFmtId="0" fontId="11" fillId="2" borderId="0" xfId="0" applyFont="1" applyFill="1" applyAlignment="1">
      <alignment horizontal="center" vertical="center"/>
    </xf>
    <xf numFmtId="0" fontId="12" fillId="3" borderId="0" xfId="0" applyFont="1" applyFill="1" applyAlignment="1">
      <alignment horizontal="center" vertical="center" wrapText="1"/>
    </xf>
    <xf numFmtId="0" fontId="5" fillId="3" borderId="0" xfId="0" applyFont="1" applyFill="1" applyAlignment="1">
      <alignment horizontal="center" vertical="center" wrapText="1"/>
    </xf>
    <xf numFmtId="0" fontId="44" fillId="3" borderId="0" xfId="0" applyFont="1" applyFill="1" applyAlignment="1">
      <alignment horizontal="center" vertical="center" wrapText="1"/>
    </xf>
    <xf numFmtId="0" fontId="13" fillId="2" borderId="0" xfId="0" applyFont="1" applyFill="1" applyBorder="1" applyAlignment="1">
      <alignment horizontal="right" vertical="center"/>
    </xf>
    <xf numFmtId="0" fontId="14" fillId="3" borderId="0" xfId="0" applyFont="1" applyFill="1" applyAlignment="1">
      <alignment horizontal="center" vertical="center" wrapText="1"/>
    </xf>
    <xf numFmtId="0" fontId="2" fillId="3" borderId="0" xfId="0" applyFont="1" applyFill="1" applyAlignment="1">
      <alignment horizontal="center" vertical="center" wrapText="1"/>
    </xf>
    <xf numFmtId="0" fontId="4" fillId="3" borderId="0" xfId="0" applyFont="1" applyFill="1" applyAlignment="1">
      <alignment horizontal="center" vertical="center" wrapText="1"/>
    </xf>
    <xf numFmtId="0" fontId="1" fillId="2" borderId="0" xfId="0" applyFont="1" applyFill="1" applyAlignment="1">
      <alignment horizontal="center" vertical="center" wrapText="1"/>
    </xf>
    <xf numFmtId="0" fontId="12" fillId="2" borderId="2" xfId="0" applyFont="1" applyFill="1" applyBorder="1" applyAlignment="1">
      <alignment horizontal="center" vertical="top"/>
    </xf>
    <xf numFmtId="0" fontId="8" fillId="2" borderId="2" xfId="0" applyFont="1" applyFill="1" applyBorder="1" applyAlignment="1">
      <alignment horizontal="center" vertical="top"/>
    </xf>
    <xf numFmtId="0" fontId="8" fillId="2" borderId="0" xfId="0" applyFont="1" applyFill="1" applyAlignment="1">
      <alignment horizontal="center" vertical="top"/>
    </xf>
    <xf numFmtId="0" fontId="8" fillId="2" borderId="0" xfId="0" applyFont="1" applyFill="1" applyBorder="1" applyAlignment="1">
      <alignment horizontal="center"/>
    </xf>
    <xf numFmtId="0" fontId="8" fillId="2" borderId="7" xfId="0" applyFont="1" applyFill="1" applyBorder="1" applyAlignment="1">
      <alignment horizontal="center"/>
    </xf>
    <xf numFmtId="0" fontId="41" fillId="3" borderId="0" xfId="0" applyFont="1" applyFill="1" applyAlignment="1">
      <alignment horizontal="center" vertical="center" wrapText="1"/>
    </xf>
    <xf numFmtId="0" fontId="39" fillId="2" borderId="0" xfId="0" applyFont="1" applyFill="1" applyAlignment="1">
      <alignment horizontal="center" vertical="center"/>
    </xf>
    <xf numFmtId="0" fontId="43" fillId="2" borderId="0" xfId="0" applyFont="1" applyFill="1" applyAlignment="1">
      <alignment horizontal="center" vertical="center" wrapText="1"/>
    </xf>
    <xf numFmtId="0" fontId="38" fillId="2" borderId="0" xfId="0" applyFont="1" applyFill="1" applyAlignment="1">
      <alignment horizontal="center" vertical="center"/>
    </xf>
    <xf numFmtId="0" fontId="49" fillId="3" borderId="0" xfId="0" applyFont="1" applyFill="1" applyAlignment="1">
      <alignment horizontal="center" vertical="center" wrapText="1"/>
    </xf>
    <xf numFmtId="0" fontId="45" fillId="3" borderId="0" xfId="0" applyFont="1" applyFill="1" applyAlignment="1">
      <alignment horizontal="center" vertical="center" wrapText="1"/>
    </xf>
    <xf numFmtId="0" fontId="12" fillId="2" borderId="0" xfId="0" applyFont="1" applyFill="1" applyAlignment="1">
      <alignment horizontal="center" vertical="center" wrapText="1"/>
    </xf>
    <xf numFmtId="11" fontId="8" fillId="2" borderId="0" xfId="0" applyNumberFormat="1" applyFont="1" applyFill="1" applyAlignment="1">
      <alignment horizontal="center" vertical="center" wrapText="1"/>
    </xf>
    <xf numFmtId="0" fontId="9" fillId="3" borderId="0" xfId="0" applyFont="1" applyFill="1" applyAlignment="1">
      <alignment horizontal="center" vertical="center"/>
    </xf>
    <xf numFmtId="0" fontId="4" fillId="3" borderId="0" xfId="0" applyFont="1" applyFill="1" applyAlignment="1">
      <alignment horizontal="center" vertical="center"/>
    </xf>
    <xf numFmtId="0" fontId="2" fillId="2" borderId="0" xfId="0" applyFont="1" applyFill="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28" fillId="2" borderId="0" xfId="0" applyFont="1" applyFill="1" applyAlignment="1">
      <alignment horizontal="center" vertical="center"/>
    </xf>
    <xf numFmtId="0" fontId="3" fillId="3" borderId="0" xfId="0" applyFont="1" applyFill="1" applyBorder="1" applyAlignment="1">
      <alignment horizontal="center" vertical="center"/>
    </xf>
    <xf numFmtId="0" fontId="14" fillId="3" borderId="0" xfId="0" applyFont="1" applyFill="1" applyAlignment="1">
      <alignment horizontal="center" vertical="top"/>
    </xf>
    <xf numFmtId="0" fontId="17" fillId="0" borderId="0" xfId="0" applyFont="1" applyAlignment="1">
      <alignment horizontal="center" vertical="center" wrapText="1"/>
    </xf>
    <xf numFmtId="0" fontId="14" fillId="3" borderId="0" xfId="0" applyFont="1" applyFill="1" applyAlignment="1">
      <alignment horizontal="right" vertical="center"/>
    </xf>
    <xf numFmtId="0" fontId="12" fillId="3" borderId="0" xfId="0" applyFont="1" applyFill="1" applyAlignment="1">
      <alignment horizontal="left" vertical="top" wrapText="1"/>
    </xf>
    <xf numFmtId="0" fontId="25" fillId="3" borderId="0" xfId="0" applyFont="1" applyFill="1" applyAlignment="1">
      <alignment horizontal="center" vertical="center" wrapText="1"/>
    </xf>
    <xf numFmtId="0" fontId="13" fillId="3" borderId="0" xfId="0" applyFont="1" applyFill="1" applyAlignment="1">
      <alignment horizontal="center" vertical="center" wrapText="1"/>
    </xf>
    <xf numFmtId="0" fontId="15" fillId="3" borderId="0" xfId="0" applyFont="1" applyFill="1" applyBorder="1" applyAlignment="1">
      <alignment horizontal="center" vertical="center"/>
    </xf>
    <xf numFmtId="0" fontId="0" fillId="3" borderId="0" xfId="0" applyFill="1" applyBorder="1" applyAlignment="1">
      <alignment horizont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0" fillId="3" borderId="15"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14" fillId="3" borderId="0" xfId="0" applyFont="1" applyFill="1" applyBorder="1" applyAlignment="1">
      <alignment horizontal="left" vertical="top" wrapText="1"/>
    </xf>
  </cellXfs>
  <cellStyles count="2">
    <cellStyle name="Hyperlink" xfId="1" builtinId="8"/>
    <cellStyle name="Normal" xfId="0" builtinId="0"/>
  </cellStyles>
  <dxfs count="4">
    <dxf>
      <border>
        <left style="thin">
          <color auto="1"/>
        </left>
        <right style="thin">
          <color auto="1"/>
        </right>
        <top style="thin">
          <color auto="1"/>
        </top>
        <bottom style="thin">
          <color auto="1"/>
        </bottom>
        <vertical/>
        <horizontal/>
      </border>
    </dxf>
    <dxf>
      <font>
        <color theme="4" tint="0.79998168889431442"/>
      </font>
      <fill>
        <patternFill>
          <bgColor theme="4" tint="0.79998168889431442"/>
        </patternFill>
      </fill>
      <border>
        <left/>
        <right/>
        <top/>
        <bottom/>
        <vertical/>
        <horizontal/>
      </border>
    </dxf>
    <dxf>
      <font>
        <color theme="4" tint="0.79998168889431442"/>
      </font>
      <fill>
        <patternFill>
          <bgColor theme="4" tint="0.79998168889431442"/>
        </patternFill>
      </fill>
      <border>
        <left/>
        <right/>
        <top/>
        <bottom/>
        <vertical/>
        <horizontal/>
      </border>
    </dxf>
    <dxf>
      <font>
        <color theme="4" tint="0.79998168889431442"/>
      </font>
      <fill>
        <patternFill>
          <bgColor theme="4" tint="0.79998168889431442"/>
        </patternFill>
      </fill>
      <border>
        <left/>
        <right/>
        <top/>
        <bottom/>
        <vertical/>
        <horizontal/>
      </border>
    </dxf>
  </dxfs>
  <tableStyles count="0" defaultTableStyle="TableStyleMedium2" defaultPivotStyle="PivotStyleLight16"/>
  <colors>
    <mruColors>
      <color rgb="FF022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1-4001-45FC-9245-4F12B538B9A2}"/>
              </c:ext>
            </c:extLst>
          </c:dPt>
          <c:dPt>
            <c:idx val="1"/>
            <c:bubble3D val="0"/>
            <c:spPr>
              <a:solidFill>
                <a:schemeClr val="bg1"/>
              </a:solidFill>
              <a:ln w="19050">
                <a:solidFill>
                  <a:sysClr val="windowText" lastClr="000000"/>
                </a:solidFill>
              </a:ln>
              <a:effectLst/>
            </c:spPr>
            <c:extLst>
              <c:ext xmlns:c16="http://schemas.microsoft.com/office/drawing/2014/chart" uri="{C3380CC4-5D6E-409C-BE32-E72D297353CC}">
                <c16:uniqueId val="{00000003-4001-45FC-9245-4F12B538B9A2}"/>
              </c:ext>
            </c:extLst>
          </c:dPt>
          <c:dPt>
            <c:idx val="2"/>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5-4001-45FC-9245-4F12B538B9A2}"/>
              </c:ext>
            </c:extLst>
          </c:dPt>
          <c:dPt>
            <c:idx val="3"/>
            <c:bubble3D val="0"/>
            <c:spPr>
              <a:solidFill>
                <a:schemeClr val="bg1"/>
              </a:solidFill>
              <a:ln w="19050">
                <a:solidFill>
                  <a:sysClr val="windowText" lastClr="000000"/>
                </a:solidFill>
              </a:ln>
              <a:effectLst/>
            </c:spPr>
            <c:extLst>
              <c:ext xmlns:c16="http://schemas.microsoft.com/office/drawing/2014/chart" uri="{C3380CC4-5D6E-409C-BE32-E72D297353CC}">
                <c16:uniqueId val="{00000007-4001-45FC-9245-4F12B538B9A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'Drawing Pie Charts'!$D$57:$D$60</c:f>
              <c:strCache>
                <c:ptCount val="4"/>
                <c:pt idx="0">
                  <c:v>Michelangelo</c:v>
                </c:pt>
                <c:pt idx="1">
                  <c:v>Donatello</c:v>
                </c:pt>
                <c:pt idx="2">
                  <c:v>Leonardo</c:v>
                </c:pt>
                <c:pt idx="3">
                  <c:v>Raphael</c:v>
                </c:pt>
              </c:strCache>
            </c:strRef>
          </c:cat>
          <c:val>
            <c:numRef>
              <c:f>'Drawing Pie Charts'!$F$57:$F$60</c:f>
              <c:numCache>
                <c:formatCode>General</c:formatCode>
                <c:ptCount val="4"/>
                <c:pt idx="0">
                  <c:v>30</c:v>
                </c:pt>
                <c:pt idx="1">
                  <c:v>60</c:v>
                </c:pt>
                <c:pt idx="2">
                  <c:v>90</c:v>
                </c:pt>
                <c:pt idx="3">
                  <c:v>180</c:v>
                </c:pt>
              </c:numCache>
            </c:numRef>
          </c:val>
          <c:extLst>
            <c:ext xmlns:c16="http://schemas.microsoft.com/office/drawing/2014/chart" uri="{C3380CC4-5D6E-409C-BE32-E72D297353CC}">
              <c16:uniqueId val="{00000008-4001-45FC-9245-4F12B538B9A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ysClr val="windowText" lastClr="000000"/>
              </a:solidFill>
            </a:ln>
          </c:spPr>
          <c:dPt>
            <c:idx val="0"/>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1-EE66-4471-B20B-CF48DE4AF1E3}"/>
              </c:ext>
            </c:extLst>
          </c:dPt>
          <c:dPt>
            <c:idx val="1"/>
            <c:bubble3D val="0"/>
            <c:spPr>
              <a:solidFill>
                <a:schemeClr val="bg1"/>
              </a:solidFill>
              <a:ln w="19050">
                <a:solidFill>
                  <a:sysClr val="windowText" lastClr="000000"/>
                </a:solidFill>
              </a:ln>
              <a:effectLst/>
            </c:spPr>
            <c:extLst>
              <c:ext xmlns:c16="http://schemas.microsoft.com/office/drawing/2014/chart" uri="{C3380CC4-5D6E-409C-BE32-E72D297353CC}">
                <c16:uniqueId val="{00000003-EE66-4471-B20B-CF48DE4AF1E3}"/>
              </c:ext>
            </c:extLst>
          </c:dPt>
          <c:dPt>
            <c:idx val="2"/>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5-EE66-4471-B20B-CF48DE4AF1E3}"/>
              </c:ext>
            </c:extLst>
          </c:dPt>
          <c:dPt>
            <c:idx val="3"/>
            <c:bubble3D val="0"/>
            <c:spPr>
              <a:solidFill>
                <a:schemeClr val="bg1"/>
              </a:solidFill>
              <a:ln w="19050">
                <a:solidFill>
                  <a:sysClr val="windowText" lastClr="000000"/>
                </a:solidFill>
              </a:ln>
              <a:effectLst/>
            </c:spPr>
            <c:extLst>
              <c:ext xmlns:c16="http://schemas.microsoft.com/office/drawing/2014/chart" uri="{C3380CC4-5D6E-409C-BE32-E72D297353CC}">
                <c16:uniqueId val="{00000007-EE66-4471-B20B-CF48DE4AF1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'Drawing Pie Charts'!$E$71:$E$74</c:f>
              <c:strCache>
                <c:ptCount val="4"/>
                <c:pt idx="0">
                  <c:v>Year 7</c:v>
                </c:pt>
                <c:pt idx="1">
                  <c:v>Year 8</c:v>
                </c:pt>
                <c:pt idx="2">
                  <c:v>Year 9</c:v>
                </c:pt>
                <c:pt idx="3">
                  <c:v>Year 10</c:v>
                </c:pt>
              </c:strCache>
            </c:strRef>
          </c:cat>
          <c:val>
            <c:numRef>
              <c:f>'Drawing Pie Charts'!$F$71:$F$74</c:f>
              <c:numCache>
                <c:formatCode>General</c:formatCode>
                <c:ptCount val="4"/>
                <c:pt idx="0">
                  <c:v>90</c:v>
                </c:pt>
                <c:pt idx="1">
                  <c:v>160</c:v>
                </c:pt>
                <c:pt idx="2">
                  <c:v>50</c:v>
                </c:pt>
                <c:pt idx="3">
                  <c:v>60</c:v>
                </c:pt>
              </c:numCache>
            </c:numRef>
          </c:val>
          <c:extLst>
            <c:ext xmlns:c16="http://schemas.microsoft.com/office/drawing/2014/chart" uri="{C3380CC4-5D6E-409C-BE32-E72D297353CC}">
              <c16:uniqueId val="{00000008-EE66-4471-B20B-CF48DE4AF1E3}"/>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accent1">
          <a:lumMod val="20000"/>
          <a:lumOff val="8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ysClr val="windowText" lastClr="000000"/>
              </a:solidFill>
            </a:ln>
          </c:spPr>
          <c:dPt>
            <c:idx val="0"/>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6-C4B7-4343-A684-BDE40B939689}"/>
              </c:ext>
            </c:extLst>
          </c:dPt>
          <c:dPt>
            <c:idx val="1"/>
            <c:bubble3D val="0"/>
            <c:spPr>
              <a:solidFill>
                <a:sysClr val="window" lastClr="FFFFFF"/>
              </a:solidFill>
              <a:ln w="19050">
                <a:solidFill>
                  <a:sysClr val="windowText" lastClr="000000"/>
                </a:solidFill>
              </a:ln>
              <a:effectLst/>
            </c:spPr>
            <c:extLst>
              <c:ext xmlns:c16="http://schemas.microsoft.com/office/drawing/2014/chart" uri="{C3380CC4-5D6E-409C-BE32-E72D297353CC}">
                <c16:uniqueId val="{00000008-C4B7-4343-A684-BDE40B939689}"/>
              </c:ext>
            </c:extLst>
          </c:dPt>
          <c:dPt>
            <c:idx val="2"/>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F-C4B7-4343-A684-BDE40B939689}"/>
              </c:ext>
            </c:extLst>
          </c:dPt>
          <c:dPt>
            <c:idx val="3"/>
            <c:bubble3D val="0"/>
            <c:spPr>
              <a:solidFill>
                <a:schemeClr val="bg1"/>
              </a:solidFill>
              <a:ln w="19050">
                <a:solidFill>
                  <a:sysClr val="windowText" lastClr="000000"/>
                </a:solidFill>
              </a:ln>
              <a:effectLst/>
            </c:spPr>
            <c:extLst>
              <c:ext xmlns:c16="http://schemas.microsoft.com/office/drawing/2014/chart" uri="{C3380CC4-5D6E-409C-BE32-E72D297353CC}">
                <c16:uniqueId val="{00000014-C4B7-4343-A684-BDE40B9396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'Drawing Pie Charts'!$E$85:$E$88</c:f>
              <c:strCache>
                <c:ptCount val="4"/>
                <c:pt idx="0">
                  <c:v>Real Madrid</c:v>
                </c:pt>
                <c:pt idx="1">
                  <c:v>Ajax</c:v>
                </c:pt>
                <c:pt idx="2">
                  <c:v>Bayern Munchen</c:v>
                </c:pt>
                <c:pt idx="3">
                  <c:v>AC Milan</c:v>
                </c:pt>
              </c:strCache>
            </c:strRef>
          </c:cat>
          <c:val>
            <c:numRef>
              <c:f>'Drawing Pie Charts'!$F$85:$F$88</c:f>
              <c:numCache>
                <c:formatCode>General</c:formatCode>
                <c:ptCount val="4"/>
                <c:pt idx="0">
                  <c:v>30</c:v>
                </c:pt>
                <c:pt idx="1">
                  <c:v>14</c:v>
                </c:pt>
                <c:pt idx="2">
                  <c:v>15</c:v>
                </c:pt>
                <c:pt idx="3">
                  <c:v>61</c:v>
                </c:pt>
              </c:numCache>
            </c:numRef>
          </c:val>
          <c:extLst>
            <c:ext xmlns:c16="http://schemas.microsoft.com/office/drawing/2014/chart" uri="{C3380CC4-5D6E-409C-BE32-E72D297353CC}">
              <c16:uniqueId val="{00000000-C4B7-4343-A684-BDE40B939689}"/>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lumMod val="75000"/>
              </a:schemeClr>
            </a:solidFill>
            <a:ln>
              <a:solidFill>
                <a:sysClr val="windowText" lastClr="000000"/>
              </a:solidFill>
            </a:ln>
          </c:spPr>
          <c:dPt>
            <c:idx val="0"/>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1-5239-4538-9FC5-9EC3F3CA981A}"/>
              </c:ext>
            </c:extLst>
          </c:dPt>
          <c:dPt>
            <c:idx val="1"/>
            <c:bubble3D val="0"/>
            <c:spPr>
              <a:solidFill>
                <a:schemeClr val="bg1"/>
              </a:solidFill>
              <a:ln w="19050">
                <a:solidFill>
                  <a:sysClr val="windowText" lastClr="000000"/>
                </a:solidFill>
              </a:ln>
              <a:effectLst/>
            </c:spPr>
            <c:extLst>
              <c:ext xmlns:c16="http://schemas.microsoft.com/office/drawing/2014/chart" uri="{C3380CC4-5D6E-409C-BE32-E72D297353CC}">
                <c16:uniqueId val="{00000007-175F-4BB6-8DE1-7F1048D816B3}"/>
              </c:ext>
            </c:extLst>
          </c:dPt>
          <c:dPt>
            <c:idx val="2"/>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5-5239-4538-9FC5-9EC3F3CA981A}"/>
              </c:ext>
            </c:extLst>
          </c:dPt>
          <c:dPt>
            <c:idx val="3"/>
            <c:bubble3D val="0"/>
            <c:spPr>
              <a:solidFill>
                <a:schemeClr val="bg1"/>
              </a:solidFill>
              <a:ln w="19050">
                <a:solidFill>
                  <a:sysClr val="windowText" lastClr="000000"/>
                </a:solidFill>
              </a:ln>
              <a:effectLst/>
            </c:spPr>
            <c:extLst>
              <c:ext xmlns:c16="http://schemas.microsoft.com/office/drawing/2014/chart" uri="{C3380CC4-5D6E-409C-BE32-E72D297353CC}">
                <c16:uniqueId val="{00000008-175F-4BB6-8DE1-7F1048D816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'Drawing Pie Charts'!$AM$57:$AM$60</c:f>
              <c:strCache>
                <c:ptCount val="4"/>
                <c:pt idx="0">
                  <c:v>0 - 2cm</c:v>
                </c:pt>
                <c:pt idx="1">
                  <c:v>3 - 5cm</c:v>
                </c:pt>
                <c:pt idx="2">
                  <c:v>6 - 8cm</c:v>
                </c:pt>
                <c:pt idx="3">
                  <c:v>9cm +</c:v>
                </c:pt>
              </c:strCache>
            </c:strRef>
          </c:cat>
          <c:val>
            <c:numRef>
              <c:f>'Drawing Pie Charts'!$AN$57:$AN$60</c:f>
              <c:numCache>
                <c:formatCode>General</c:formatCode>
                <c:ptCount val="4"/>
                <c:pt idx="0">
                  <c:v>18</c:v>
                </c:pt>
                <c:pt idx="1">
                  <c:v>18</c:v>
                </c:pt>
                <c:pt idx="2">
                  <c:v>4</c:v>
                </c:pt>
                <c:pt idx="3">
                  <c:v>50</c:v>
                </c:pt>
              </c:numCache>
            </c:numRef>
          </c:val>
          <c:extLst>
            <c:ext xmlns:c16="http://schemas.microsoft.com/office/drawing/2014/chart" uri="{C3380CC4-5D6E-409C-BE32-E72D297353CC}">
              <c16:uniqueId val="{00000000-175F-4BB6-8DE1-7F1048D816B3}"/>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lumMod val="75000"/>
              </a:schemeClr>
            </a:solidFill>
            <a:ln>
              <a:solidFill>
                <a:sysClr val="windowText" lastClr="000000"/>
              </a:solidFill>
            </a:ln>
          </c:spPr>
          <c:dPt>
            <c:idx val="0"/>
            <c:bubble3D val="0"/>
            <c:spPr>
              <a:solidFill>
                <a:schemeClr val="bg1"/>
              </a:solidFill>
              <a:ln w="19050">
                <a:solidFill>
                  <a:sysClr val="windowText" lastClr="000000"/>
                </a:solidFill>
              </a:ln>
              <a:effectLst/>
            </c:spPr>
            <c:extLst>
              <c:ext xmlns:c16="http://schemas.microsoft.com/office/drawing/2014/chart" uri="{C3380CC4-5D6E-409C-BE32-E72D297353CC}">
                <c16:uniqueId val="{00000007-A7F9-4929-A557-E0D33B44AB3C}"/>
              </c:ext>
            </c:extLst>
          </c:dPt>
          <c:dPt>
            <c:idx val="1"/>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3-1ACD-4391-8C22-1C0E20B92BD3}"/>
              </c:ext>
            </c:extLst>
          </c:dPt>
          <c:dPt>
            <c:idx val="2"/>
            <c:bubble3D val="0"/>
            <c:spPr>
              <a:solidFill>
                <a:schemeClr val="bg1">
                  <a:lumMod val="50000"/>
                </a:schemeClr>
              </a:solidFill>
              <a:ln w="19050">
                <a:solidFill>
                  <a:sysClr val="windowText" lastClr="000000"/>
                </a:solidFill>
              </a:ln>
              <a:effectLst/>
            </c:spPr>
            <c:extLst>
              <c:ext xmlns:c16="http://schemas.microsoft.com/office/drawing/2014/chart" uri="{C3380CC4-5D6E-409C-BE32-E72D297353CC}">
                <c16:uniqueId val="{0000000E-A7F9-4929-A557-E0D33B44AB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'Drawing Pie Charts'!$AM$71:$AM$73</c:f>
              <c:strCache>
                <c:ptCount val="3"/>
                <c:pt idx="0">
                  <c:v>Level 2</c:v>
                </c:pt>
                <c:pt idx="1">
                  <c:v>AS</c:v>
                </c:pt>
                <c:pt idx="2">
                  <c:v>A2</c:v>
                </c:pt>
              </c:strCache>
            </c:strRef>
          </c:cat>
          <c:val>
            <c:numRef>
              <c:f>'Drawing Pie Charts'!$AN$71:$AN$73</c:f>
              <c:numCache>
                <c:formatCode>General</c:formatCode>
                <c:ptCount val="3"/>
                <c:pt idx="0">
                  <c:v>352</c:v>
                </c:pt>
                <c:pt idx="1">
                  <c:v>796</c:v>
                </c:pt>
                <c:pt idx="2">
                  <c:v>292</c:v>
                </c:pt>
              </c:numCache>
            </c:numRef>
          </c:val>
          <c:extLst>
            <c:ext xmlns:c16="http://schemas.microsoft.com/office/drawing/2014/chart" uri="{C3380CC4-5D6E-409C-BE32-E72D297353CC}">
              <c16:uniqueId val="{00000000-A7F9-4929-A557-E0D33B44AB3C}"/>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1">
                <a:lumMod val="75000"/>
              </a:schemeClr>
            </a:solidFill>
            <a:ln>
              <a:solidFill>
                <a:sysClr val="windowText" lastClr="000000"/>
              </a:solidFill>
            </a:ln>
          </c:spPr>
          <c:dPt>
            <c:idx val="0"/>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1-80A4-4A9C-B588-F7415BAF1BAF}"/>
              </c:ext>
            </c:extLst>
          </c:dPt>
          <c:dPt>
            <c:idx val="1"/>
            <c:bubble3D val="0"/>
            <c:spPr>
              <a:solidFill>
                <a:schemeClr val="bg1"/>
              </a:solidFill>
              <a:ln w="19050">
                <a:solidFill>
                  <a:sysClr val="windowText" lastClr="000000"/>
                </a:solidFill>
              </a:ln>
              <a:effectLst/>
            </c:spPr>
            <c:extLst>
              <c:ext xmlns:c16="http://schemas.microsoft.com/office/drawing/2014/chart" uri="{C3380CC4-5D6E-409C-BE32-E72D297353CC}">
                <c16:uniqueId val="{00000008-EEC6-4743-862E-DDD4BA6EE6BA}"/>
              </c:ext>
            </c:extLst>
          </c:dPt>
          <c:dPt>
            <c:idx val="2"/>
            <c:bubble3D val="0"/>
            <c:spPr>
              <a:solidFill>
                <a:schemeClr val="bg1">
                  <a:lumMod val="75000"/>
                </a:schemeClr>
              </a:solidFill>
              <a:ln w="19050">
                <a:solidFill>
                  <a:sysClr val="windowText" lastClr="000000"/>
                </a:solidFill>
              </a:ln>
              <a:effectLst/>
            </c:spPr>
            <c:extLst>
              <c:ext xmlns:c16="http://schemas.microsoft.com/office/drawing/2014/chart" uri="{C3380CC4-5D6E-409C-BE32-E72D297353CC}">
                <c16:uniqueId val="{00000005-80A4-4A9C-B588-F7415BAF1BAF}"/>
              </c:ext>
            </c:extLst>
          </c:dPt>
          <c:dPt>
            <c:idx val="3"/>
            <c:bubble3D val="0"/>
            <c:spPr>
              <a:solidFill>
                <a:schemeClr val="bg1"/>
              </a:solidFill>
              <a:ln w="19050">
                <a:solidFill>
                  <a:sysClr val="windowText" lastClr="000000"/>
                </a:solidFill>
              </a:ln>
              <a:effectLst/>
            </c:spPr>
            <c:extLst>
              <c:ext xmlns:c16="http://schemas.microsoft.com/office/drawing/2014/chart" uri="{C3380CC4-5D6E-409C-BE32-E72D297353CC}">
                <c16:uniqueId val="{00000009-EEC6-4743-862E-DDD4BA6EE6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'Drawing Pie Charts'!$AL$85:$AL$88</c:f>
              <c:strCache>
                <c:ptCount val="4"/>
                <c:pt idx="0">
                  <c:v>Clubs</c:v>
                </c:pt>
                <c:pt idx="1">
                  <c:v>Spades</c:v>
                </c:pt>
                <c:pt idx="2">
                  <c:v>Hearts</c:v>
                </c:pt>
                <c:pt idx="3">
                  <c:v>Diamonds</c:v>
                </c:pt>
              </c:strCache>
            </c:strRef>
          </c:cat>
          <c:val>
            <c:numRef>
              <c:f>'Drawing Pie Charts'!$AM$85:$AM$88</c:f>
              <c:numCache>
                <c:formatCode>General</c:formatCode>
                <c:ptCount val="4"/>
                <c:pt idx="0">
                  <c:v>100</c:v>
                </c:pt>
                <c:pt idx="1">
                  <c:v>170</c:v>
                </c:pt>
                <c:pt idx="2">
                  <c:v>200</c:v>
                </c:pt>
                <c:pt idx="3">
                  <c:v>30</c:v>
                </c:pt>
              </c:numCache>
            </c:numRef>
          </c:val>
          <c:extLst>
            <c:ext xmlns:c16="http://schemas.microsoft.com/office/drawing/2014/chart" uri="{C3380CC4-5D6E-409C-BE32-E72D297353CC}">
              <c16:uniqueId val="{00000000-EEC6-4743-862E-DDD4BA6EE6BA}"/>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dk1">
                  <a:tint val="88500"/>
                </a:schemeClr>
              </a:solidFill>
              <a:ln w="9525">
                <a:solidFill>
                  <a:schemeClr val="dk1">
                    <a:tint val="88500"/>
                  </a:schemeClr>
                </a:solidFill>
              </a:ln>
              <a:effectLst/>
            </c:spPr>
          </c:marker>
          <c:xVal>
            <c:numRef>
              <c:f>'Scatter Graphs'!$H$9:$H$24</c:f>
              <c:numCache>
                <c:formatCode>General</c:formatCode>
                <c:ptCount val="16"/>
                <c:pt idx="0">
                  <c:v>12</c:v>
                </c:pt>
                <c:pt idx="1">
                  <c:v>31</c:v>
                </c:pt>
                <c:pt idx="2">
                  <c:v>18</c:v>
                </c:pt>
                <c:pt idx="3">
                  <c:v>25</c:v>
                </c:pt>
                <c:pt idx="4">
                  <c:v>16</c:v>
                </c:pt>
                <c:pt idx="5">
                  <c:v>16</c:v>
                </c:pt>
                <c:pt idx="6">
                  <c:v>22</c:v>
                </c:pt>
                <c:pt idx="7">
                  <c:v>34</c:v>
                </c:pt>
                <c:pt idx="8">
                  <c:v>31</c:v>
                </c:pt>
                <c:pt idx="9">
                  <c:v>28</c:v>
                </c:pt>
                <c:pt idx="10">
                  <c:v>33</c:v>
                </c:pt>
                <c:pt idx="11">
                  <c:v>21</c:v>
                </c:pt>
                <c:pt idx="12">
                  <c:v>11</c:v>
                </c:pt>
                <c:pt idx="13">
                  <c:v>34</c:v>
                </c:pt>
                <c:pt idx="14">
                  <c:v>26</c:v>
                </c:pt>
                <c:pt idx="15">
                  <c:v>40</c:v>
                </c:pt>
              </c:numCache>
            </c:numRef>
          </c:xVal>
          <c:yVal>
            <c:numRef>
              <c:f>'Scatter Graphs'!$I$9:$I$24</c:f>
              <c:numCache>
                <c:formatCode>General</c:formatCode>
                <c:ptCount val="16"/>
              </c:numCache>
            </c:numRef>
          </c:yVal>
          <c:smooth val="0"/>
          <c:extLst>
            <c:ext xmlns:c16="http://schemas.microsoft.com/office/drawing/2014/chart" uri="{C3380CC4-5D6E-409C-BE32-E72D297353CC}">
              <c16:uniqueId val="{00000000-0169-40F5-8339-9A700A6A23DB}"/>
            </c:ext>
          </c:extLst>
        </c:ser>
        <c:ser>
          <c:idx val="1"/>
          <c:order val="1"/>
          <c:spPr>
            <a:ln w="19050" cap="rnd">
              <a:noFill/>
              <a:round/>
            </a:ln>
            <a:effectLst/>
          </c:spPr>
          <c:marker>
            <c:symbol val="circle"/>
            <c:size val="5"/>
            <c:spPr>
              <a:solidFill>
                <a:schemeClr val="dk1">
                  <a:tint val="55000"/>
                </a:schemeClr>
              </a:solidFill>
              <a:ln w="9525">
                <a:solidFill>
                  <a:schemeClr val="dk1">
                    <a:tint val="55000"/>
                  </a:schemeClr>
                </a:solidFill>
              </a:ln>
              <a:effectLst/>
            </c:spPr>
          </c:marker>
          <c:trendline>
            <c:spPr>
              <a:ln w="19050" cap="rnd">
                <a:solidFill>
                  <a:schemeClr val="dk1">
                    <a:tint val="55000"/>
                  </a:schemeClr>
                </a:solidFill>
                <a:prstDash val="sysDot"/>
              </a:ln>
              <a:effectLst/>
            </c:spPr>
            <c:trendlineType val="linear"/>
            <c:forward val="3"/>
            <c:backward val="5"/>
            <c:dispRSqr val="0"/>
            <c:dispEq val="0"/>
          </c:trendline>
          <c:xVal>
            <c:numRef>
              <c:f>'Scatter Graphs'!$H$9:$H$24</c:f>
              <c:numCache>
                <c:formatCode>General</c:formatCode>
                <c:ptCount val="16"/>
                <c:pt idx="0">
                  <c:v>12</c:v>
                </c:pt>
                <c:pt idx="1">
                  <c:v>31</c:v>
                </c:pt>
                <c:pt idx="2">
                  <c:v>18</c:v>
                </c:pt>
                <c:pt idx="3">
                  <c:v>25</c:v>
                </c:pt>
                <c:pt idx="4">
                  <c:v>16</c:v>
                </c:pt>
                <c:pt idx="5">
                  <c:v>16</c:v>
                </c:pt>
                <c:pt idx="6">
                  <c:v>22</c:v>
                </c:pt>
                <c:pt idx="7">
                  <c:v>34</c:v>
                </c:pt>
                <c:pt idx="8">
                  <c:v>31</c:v>
                </c:pt>
                <c:pt idx="9">
                  <c:v>28</c:v>
                </c:pt>
                <c:pt idx="10">
                  <c:v>33</c:v>
                </c:pt>
                <c:pt idx="11">
                  <c:v>21</c:v>
                </c:pt>
                <c:pt idx="12">
                  <c:v>11</c:v>
                </c:pt>
                <c:pt idx="13">
                  <c:v>34</c:v>
                </c:pt>
                <c:pt idx="14">
                  <c:v>26</c:v>
                </c:pt>
                <c:pt idx="15">
                  <c:v>40</c:v>
                </c:pt>
              </c:numCache>
            </c:numRef>
          </c:xVal>
          <c:yVal>
            <c:numRef>
              <c:f>'Scatter Graphs'!$J$9:$J$24</c:f>
              <c:numCache>
                <c:formatCode>General</c:formatCode>
                <c:ptCount val="16"/>
                <c:pt idx="0">
                  <c:v>10</c:v>
                </c:pt>
                <c:pt idx="1">
                  <c:v>31</c:v>
                </c:pt>
                <c:pt idx="2">
                  <c:v>19</c:v>
                </c:pt>
                <c:pt idx="3">
                  <c:v>21</c:v>
                </c:pt>
                <c:pt idx="4">
                  <c:v>25</c:v>
                </c:pt>
                <c:pt idx="5">
                  <c:v>20</c:v>
                </c:pt>
                <c:pt idx="6">
                  <c:v>26</c:v>
                </c:pt>
                <c:pt idx="7">
                  <c:v>42</c:v>
                </c:pt>
                <c:pt idx="8">
                  <c:v>31</c:v>
                </c:pt>
                <c:pt idx="9">
                  <c:v>35</c:v>
                </c:pt>
                <c:pt idx="10">
                  <c:v>30</c:v>
                </c:pt>
                <c:pt idx="11">
                  <c:v>28</c:v>
                </c:pt>
                <c:pt idx="12">
                  <c:v>10</c:v>
                </c:pt>
                <c:pt idx="13">
                  <c:v>32</c:v>
                </c:pt>
                <c:pt idx="14">
                  <c:v>23</c:v>
                </c:pt>
                <c:pt idx="15">
                  <c:v>36</c:v>
                </c:pt>
              </c:numCache>
            </c:numRef>
          </c:yVal>
          <c:smooth val="0"/>
          <c:extLst>
            <c:ext xmlns:c16="http://schemas.microsoft.com/office/drawing/2014/chart" uri="{C3380CC4-5D6E-409C-BE32-E72D297353CC}">
              <c16:uniqueId val="{00000001-0169-40F5-8339-9A700A6A23DB}"/>
            </c:ext>
          </c:extLst>
        </c:ser>
        <c:ser>
          <c:idx val="2"/>
          <c:order val="2"/>
          <c:spPr>
            <a:ln w="19050" cap="rnd">
              <a:noFill/>
              <a:round/>
            </a:ln>
            <a:effectLst/>
          </c:spPr>
          <c:marker>
            <c:symbol val="circle"/>
            <c:size val="5"/>
            <c:spPr>
              <a:solidFill>
                <a:schemeClr val="dk1">
                  <a:tint val="75000"/>
                </a:schemeClr>
              </a:solidFill>
              <a:ln w="9525">
                <a:solidFill>
                  <a:schemeClr val="dk1">
                    <a:tint val="75000"/>
                  </a:schemeClr>
                </a:solidFill>
              </a:ln>
              <a:effectLst/>
            </c:spPr>
          </c:marker>
          <c:xVal>
            <c:numRef>
              <c:f>'Scatter Graphs'!$H$9:$H$24</c:f>
              <c:numCache>
                <c:formatCode>General</c:formatCode>
                <c:ptCount val="16"/>
                <c:pt idx="0">
                  <c:v>12</c:v>
                </c:pt>
                <c:pt idx="1">
                  <c:v>31</c:v>
                </c:pt>
                <c:pt idx="2">
                  <c:v>18</c:v>
                </c:pt>
                <c:pt idx="3">
                  <c:v>25</c:v>
                </c:pt>
                <c:pt idx="4">
                  <c:v>16</c:v>
                </c:pt>
                <c:pt idx="5">
                  <c:v>16</c:v>
                </c:pt>
                <c:pt idx="6">
                  <c:v>22</c:v>
                </c:pt>
                <c:pt idx="7">
                  <c:v>34</c:v>
                </c:pt>
                <c:pt idx="8">
                  <c:v>31</c:v>
                </c:pt>
                <c:pt idx="9">
                  <c:v>28</c:v>
                </c:pt>
                <c:pt idx="10">
                  <c:v>33</c:v>
                </c:pt>
                <c:pt idx="11">
                  <c:v>21</c:v>
                </c:pt>
                <c:pt idx="12">
                  <c:v>11</c:v>
                </c:pt>
                <c:pt idx="13">
                  <c:v>34</c:v>
                </c:pt>
                <c:pt idx="14">
                  <c:v>26</c:v>
                </c:pt>
                <c:pt idx="15">
                  <c:v>40</c:v>
                </c:pt>
              </c:numCache>
            </c:numRef>
          </c:xVal>
          <c:yVal>
            <c:numRef>
              <c:f>'Scatter Graphs'!$K$9:$K$24</c:f>
              <c:numCache>
                <c:formatCode>General</c:formatCode>
                <c:ptCount val="16"/>
              </c:numCache>
            </c:numRef>
          </c:yVal>
          <c:smooth val="0"/>
          <c:extLst>
            <c:ext xmlns:c16="http://schemas.microsoft.com/office/drawing/2014/chart" uri="{C3380CC4-5D6E-409C-BE32-E72D297353CC}">
              <c16:uniqueId val="{00000002-0169-40F5-8339-9A700A6A23DB}"/>
            </c:ext>
          </c:extLst>
        </c:ser>
        <c:dLbls>
          <c:showLegendKey val="0"/>
          <c:showVal val="0"/>
          <c:showCatName val="0"/>
          <c:showSerName val="0"/>
          <c:showPercent val="0"/>
          <c:showBubbleSize val="0"/>
        </c:dLbls>
        <c:axId val="1643189711"/>
        <c:axId val="1755004383"/>
      </c:scatterChart>
      <c:valAx>
        <c:axId val="1643189711"/>
        <c:scaling>
          <c:orientation val="minMax"/>
          <c:max val="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004383"/>
        <c:crosses val="autoZero"/>
        <c:crossBetween val="midCat"/>
        <c:majorUnit val="5"/>
        <c:minorUnit val="1"/>
      </c:valAx>
      <c:valAx>
        <c:axId val="1755004383"/>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318971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scatterChart>
        <c:scatterStyle val="lineMarker"/>
        <c:varyColors val="0"/>
        <c:ser>
          <c:idx val="0"/>
          <c:order val="0"/>
          <c:spPr>
            <a:ln w="19050" cap="rnd">
              <a:solidFill>
                <a:schemeClr val="dk1">
                  <a:tint val="88500"/>
                </a:schemeClr>
              </a:solidFill>
              <a:round/>
            </a:ln>
            <a:effectLst/>
          </c:spPr>
          <c:marker>
            <c:symbol val="circle"/>
            <c:size val="5"/>
            <c:spPr>
              <a:solidFill>
                <a:schemeClr val="dk1">
                  <a:tint val="88500"/>
                </a:schemeClr>
              </a:solidFill>
              <a:ln w="9525">
                <a:solidFill>
                  <a:schemeClr val="dk1">
                    <a:tint val="88500"/>
                  </a:schemeClr>
                </a:solidFill>
              </a:ln>
              <a:effectLst/>
            </c:spPr>
          </c:marker>
          <c:xVal>
            <c:numRef>
              <c:f>'Cumulative Frequency'!$G$8:$G$13</c:f>
              <c:numCache>
                <c:formatCode>General</c:formatCode>
                <c:ptCount val="6"/>
                <c:pt idx="0">
                  <c:v>0</c:v>
                </c:pt>
                <c:pt idx="1">
                  <c:v>10</c:v>
                </c:pt>
                <c:pt idx="2">
                  <c:v>15</c:v>
                </c:pt>
                <c:pt idx="3">
                  <c:v>30</c:v>
                </c:pt>
                <c:pt idx="4">
                  <c:v>40</c:v>
                </c:pt>
                <c:pt idx="5">
                  <c:v>50</c:v>
                </c:pt>
              </c:numCache>
            </c:numRef>
          </c:xVal>
          <c:yVal>
            <c:numRef>
              <c:f>'Cumulative Frequency'!$L$8:$L$13</c:f>
              <c:numCache>
                <c:formatCode>General</c:formatCode>
                <c:ptCount val="6"/>
                <c:pt idx="0">
                  <c:v>0</c:v>
                </c:pt>
                <c:pt idx="1">
                  <c:v>7</c:v>
                </c:pt>
                <c:pt idx="2">
                  <c:v>16</c:v>
                </c:pt>
                <c:pt idx="3">
                  <c:v>28</c:v>
                </c:pt>
                <c:pt idx="4">
                  <c:v>40</c:v>
                </c:pt>
                <c:pt idx="5">
                  <c:v>50</c:v>
                </c:pt>
              </c:numCache>
            </c:numRef>
          </c:yVal>
          <c:smooth val="1"/>
          <c:extLst>
            <c:ext xmlns:c16="http://schemas.microsoft.com/office/drawing/2014/chart" uri="{C3380CC4-5D6E-409C-BE32-E72D297353CC}">
              <c16:uniqueId val="{00000000-6F4E-4814-8102-61D355D76E46}"/>
            </c:ext>
          </c:extLst>
        </c:ser>
        <c:ser>
          <c:idx val="2"/>
          <c:order val="1"/>
          <c:spPr>
            <a:ln w="19050" cap="rnd">
              <a:solidFill>
                <a:schemeClr val="dk1">
                  <a:tint val="75000"/>
                </a:schemeClr>
              </a:solidFill>
              <a:round/>
            </a:ln>
            <a:effectLst/>
          </c:spPr>
          <c:marker>
            <c:symbol val="circle"/>
            <c:size val="5"/>
            <c:spPr>
              <a:solidFill>
                <a:schemeClr val="dk1">
                  <a:tint val="75000"/>
                </a:schemeClr>
              </a:solidFill>
              <a:ln w="9525">
                <a:solidFill>
                  <a:schemeClr val="dk1">
                    <a:tint val="75000"/>
                  </a:schemeClr>
                </a:solidFill>
              </a:ln>
              <a:effectLst/>
            </c:spPr>
          </c:marker>
          <c:xVal>
            <c:numRef>
              <c:f>('Cumulative Frequency'!$D$37,'Cumulative Frequency'!$D$37,'Cumulative Frequency'!$D$37,'Cumulative Frequency'!$D$37,'Cumulative Frequency'!$D$37)</c:f>
              <c:numCache>
                <c:formatCode>General</c:formatCode>
                <c:ptCount val="5"/>
                <c:pt idx="0">
                  <c:v>12</c:v>
                </c:pt>
                <c:pt idx="1">
                  <c:v>12</c:v>
                </c:pt>
                <c:pt idx="2">
                  <c:v>12</c:v>
                </c:pt>
                <c:pt idx="3">
                  <c:v>12</c:v>
                </c:pt>
                <c:pt idx="4">
                  <c:v>12</c:v>
                </c:pt>
              </c:numCache>
            </c:numRef>
          </c:xVal>
          <c:yVal>
            <c:numLit>
              <c:formatCode>General</c:formatCode>
              <c:ptCount val="5"/>
              <c:pt idx="0">
                <c:v>0</c:v>
              </c:pt>
              <c:pt idx="1">
                <c:v>10</c:v>
              </c:pt>
              <c:pt idx="2">
                <c:v>20</c:v>
              </c:pt>
              <c:pt idx="3">
                <c:v>30</c:v>
              </c:pt>
              <c:pt idx="4">
                <c:v>50</c:v>
              </c:pt>
            </c:numLit>
          </c:yVal>
          <c:smooth val="0"/>
          <c:extLst>
            <c:ext xmlns:c16="http://schemas.microsoft.com/office/drawing/2014/chart" uri="{C3380CC4-5D6E-409C-BE32-E72D297353CC}">
              <c16:uniqueId val="{00000001-EFB1-47DE-AF3E-DEA7220A531B}"/>
            </c:ext>
          </c:extLst>
        </c:ser>
        <c:ser>
          <c:idx val="3"/>
          <c:order val="2"/>
          <c:spPr>
            <a:ln w="19050" cap="rnd">
              <a:solidFill>
                <a:schemeClr val="dk1">
                  <a:tint val="98500"/>
                </a:schemeClr>
              </a:solidFill>
              <a:round/>
            </a:ln>
            <a:effectLst/>
          </c:spPr>
          <c:marker>
            <c:symbol val="circle"/>
            <c:size val="5"/>
            <c:spPr>
              <a:solidFill>
                <a:schemeClr val="dk1">
                  <a:tint val="98500"/>
                </a:schemeClr>
              </a:solidFill>
              <a:ln w="9525">
                <a:solidFill>
                  <a:schemeClr val="dk1">
                    <a:tint val="98500"/>
                  </a:schemeClr>
                </a:solidFill>
              </a:ln>
              <a:effectLst/>
            </c:spPr>
          </c:marker>
          <c:xVal>
            <c:numLit>
              <c:formatCode>General</c:formatCode>
              <c:ptCount val="6"/>
              <c:pt idx="0">
                <c:v>0</c:v>
              </c:pt>
              <c:pt idx="1">
                <c:v>10</c:v>
              </c:pt>
              <c:pt idx="2">
                <c:v>20</c:v>
              </c:pt>
              <c:pt idx="3">
                <c:v>30</c:v>
              </c:pt>
              <c:pt idx="4">
                <c:v>40</c:v>
              </c:pt>
              <c:pt idx="5">
                <c:v>50</c:v>
              </c:pt>
            </c:numLit>
          </c:xVal>
          <c:yVal>
            <c:numLit>
              <c:formatCode>General</c:formatCode>
              <c:ptCount val="6"/>
              <c:pt idx="0">
                <c:v>40</c:v>
              </c:pt>
              <c:pt idx="1">
                <c:v>40</c:v>
              </c:pt>
              <c:pt idx="2">
                <c:v>40</c:v>
              </c:pt>
              <c:pt idx="3">
                <c:v>40</c:v>
              </c:pt>
              <c:pt idx="4">
                <c:v>40</c:v>
              </c:pt>
              <c:pt idx="5">
                <c:v>40</c:v>
              </c:pt>
            </c:numLit>
          </c:yVal>
          <c:smooth val="0"/>
          <c:extLst>
            <c:ext xmlns:c16="http://schemas.microsoft.com/office/drawing/2014/chart" uri="{C3380CC4-5D6E-409C-BE32-E72D297353CC}">
              <c16:uniqueId val="{00000002-EFB1-47DE-AF3E-DEA7220A531B}"/>
            </c:ext>
          </c:extLst>
        </c:ser>
        <c:ser>
          <c:idx val="4"/>
          <c:order val="3"/>
          <c:spPr>
            <a:ln w="19050" cap="rnd">
              <a:solidFill>
                <a:schemeClr val="dk1">
                  <a:tint val="30000"/>
                </a:schemeClr>
              </a:solidFill>
              <a:round/>
            </a:ln>
            <a:effectLst/>
          </c:spPr>
          <c:marker>
            <c:symbol val="circle"/>
            <c:size val="5"/>
            <c:spPr>
              <a:solidFill>
                <a:schemeClr val="dk1">
                  <a:tint val="30000"/>
                </a:schemeClr>
              </a:solidFill>
              <a:ln w="9525">
                <a:solidFill>
                  <a:schemeClr val="dk1">
                    <a:tint val="30000"/>
                  </a:schemeClr>
                </a:solidFill>
              </a:ln>
              <a:effectLst/>
            </c:spPr>
          </c:marker>
          <c:xVal>
            <c:numRef>
              <c:f>('Cumulative Frequency'!$X$37,'Cumulative Frequency'!$X$37,'Cumulative Frequency'!$X$37,'Cumulative Frequency'!$X$37,'Cumulative Frequency'!$X$37,'Cumulative Frequency'!$X$37)</c:f>
              <c:numCache>
                <c:formatCode>General</c:formatCode>
                <c:ptCount val="6"/>
                <c:pt idx="0">
                  <c:v>12</c:v>
                </c:pt>
                <c:pt idx="1">
                  <c:v>12</c:v>
                </c:pt>
                <c:pt idx="2">
                  <c:v>12</c:v>
                </c:pt>
                <c:pt idx="3">
                  <c:v>12</c:v>
                </c:pt>
                <c:pt idx="4">
                  <c:v>12</c:v>
                </c:pt>
                <c:pt idx="5">
                  <c:v>12</c:v>
                </c:pt>
              </c:numCache>
            </c:numRef>
          </c:xVal>
          <c:yVal>
            <c:numLit>
              <c:formatCode>General</c:formatCode>
              <c:ptCount val="6"/>
              <c:pt idx="0">
                <c:v>0</c:v>
              </c:pt>
              <c:pt idx="1">
                <c:v>10</c:v>
              </c:pt>
              <c:pt idx="2">
                <c:v>20</c:v>
              </c:pt>
              <c:pt idx="3">
                <c:v>30</c:v>
              </c:pt>
              <c:pt idx="4">
                <c:v>40</c:v>
              </c:pt>
              <c:pt idx="5">
                <c:v>50</c:v>
              </c:pt>
            </c:numLit>
          </c:yVal>
          <c:smooth val="0"/>
          <c:extLst>
            <c:ext xmlns:c16="http://schemas.microsoft.com/office/drawing/2014/chart" uri="{C3380CC4-5D6E-409C-BE32-E72D297353CC}">
              <c16:uniqueId val="{00000003-EFB1-47DE-AF3E-DEA7220A531B}"/>
            </c:ext>
          </c:extLst>
        </c:ser>
        <c:ser>
          <c:idx val="5"/>
          <c:order val="4"/>
          <c:spPr>
            <a:ln w="19050" cap="rnd">
              <a:solidFill>
                <a:schemeClr val="dk1">
                  <a:tint val="60000"/>
                </a:schemeClr>
              </a:solidFill>
              <a:round/>
            </a:ln>
            <a:effectLst/>
          </c:spPr>
          <c:marker>
            <c:symbol val="circle"/>
            <c:size val="5"/>
            <c:spPr>
              <a:solidFill>
                <a:schemeClr val="dk1">
                  <a:tint val="60000"/>
                </a:schemeClr>
              </a:solidFill>
              <a:ln w="9525">
                <a:solidFill>
                  <a:schemeClr val="dk1">
                    <a:tint val="60000"/>
                  </a:schemeClr>
                </a:solidFill>
              </a:ln>
              <a:effectLst/>
            </c:spPr>
          </c:marker>
          <c:xVal>
            <c:numRef>
              <c:f>('Cumulative Frequency'!$Y$37,'Cumulative Frequency'!$Y$37,'Cumulative Frequency'!$Y$37,'Cumulative Frequency'!$Y$37,'Cumulative Frequency'!$Y$37,'Cumulative Frequency'!$Y$37)</c:f>
              <c:numCache>
                <c:formatCode>General</c:formatCode>
                <c:ptCount val="6"/>
                <c:pt idx="0">
                  <c:v>43</c:v>
                </c:pt>
                <c:pt idx="1">
                  <c:v>43</c:v>
                </c:pt>
                <c:pt idx="2">
                  <c:v>43</c:v>
                </c:pt>
                <c:pt idx="3">
                  <c:v>43</c:v>
                </c:pt>
                <c:pt idx="4">
                  <c:v>43</c:v>
                </c:pt>
                <c:pt idx="5">
                  <c:v>43</c:v>
                </c:pt>
              </c:numCache>
            </c:numRef>
          </c:xVal>
          <c:yVal>
            <c:numLit>
              <c:formatCode>General</c:formatCode>
              <c:ptCount val="6"/>
              <c:pt idx="0">
                <c:v>0</c:v>
              </c:pt>
              <c:pt idx="1">
                <c:v>10</c:v>
              </c:pt>
              <c:pt idx="2">
                <c:v>20</c:v>
              </c:pt>
              <c:pt idx="3">
                <c:v>30</c:v>
              </c:pt>
              <c:pt idx="4">
                <c:v>40</c:v>
              </c:pt>
              <c:pt idx="5">
                <c:v>50</c:v>
              </c:pt>
            </c:numLit>
          </c:yVal>
          <c:smooth val="0"/>
          <c:extLst>
            <c:ext xmlns:c16="http://schemas.microsoft.com/office/drawing/2014/chart" uri="{C3380CC4-5D6E-409C-BE32-E72D297353CC}">
              <c16:uniqueId val="{00000004-EFB1-47DE-AF3E-DEA7220A531B}"/>
            </c:ext>
          </c:extLst>
        </c:ser>
        <c:ser>
          <c:idx val="1"/>
          <c:order val="5"/>
          <c:tx>
            <c:v>Median</c:v>
          </c:tx>
          <c:spPr>
            <a:ln w="19050" cap="rnd">
              <a:solidFill>
                <a:schemeClr val="dk1">
                  <a:tint val="55000"/>
                </a:schemeClr>
              </a:solidFill>
              <a:round/>
            </a:ln>
            <a:effectLst/>
          </c:spPr>
          <c:marker>
            <c:symbol val="circle"/>
            <c:size val="5"/>
            <c:spPr>
              <a:solidFill>
                <a:schemeClr val="dk1">
                  <a:tint val="55000"/>
                </a:schemeClr>
              </a:solidFill>
              <a:ln w="9525">
                <a:solidFill>
                  <a:schemeClr val="dk1">
                    <a:tint val="55000"/>
                  </a:schemeClr>
                </a:solidFill>
              </a:ln>
              <a:effectLst/>
            </c:spPr>
          </c:marker>
          <c:xVal>
            <c:numLit>
              <c:formatCode>General</c:formatCode>
              <c:ptCount val="6"/>
              <c:pt idx="0">
                <c:v>0</c:v>
              </c:pt>
              <c:pt idx="1">
                <c:v>10</c:v>
              </c:pt>
              <c:pt idx="2">
                <c:v>20</c:v>
              </c:pt>
              <c:pt idx="3">
                <c:v>30</c:v>
              </c:pt>
              <c:pt idx="4">
                <c:v>40</c:v>
              </c:pt>
              <c:pt idx="5">
                <c:v>50</c:v>
              </c:pt>
            </c:numLit>
          </c:xVal>
          <c:yVal>
            <c:numLit>
              <c:formatCode>General</c:formatCode>
              <c:ptCount val="6"/>
              <c:pt idx="0">
                <c:v>25</c:v>
              </c:pt>
              <c:pt idx="1">
                <c:v>25</c:v>
              </c:pt>
              <c:pt idx="2">
                <c:v>25</c:v>
              </c:pt>
              <c:pt idx="3">
                <c:v>25</c:v>
              </c:pt>
              <c:pt idx="4">
                <c:v>25</c:v>
              </c:pt>
              <c:pt idx="5">
                <c:v>25</c:v>
              </c:pt>
            </c:numLit>
          </c:yVal>
          <c:smooth val="0"/>
          <c:extLst>
            <c:ext xmlns:c16="http://schemas.microsoft.com/office/drawing/2014/chart" uri="{C3380CC4-5D6E-409C-BE32-E72D297353CC}">
              <c16:uniqueId val="{00000000-E656-4F58-A2BF-2CDCF9DF7243}"/>
            </c:ext>
          </c:extLst>
        </c:ser>
        <c:dLbls>
          <c:showLegendKey val="0"/>
          <c:showVal val="0"/>
          <c:showCatName val="0"/>
          <c:showSerName val="0"/>
          <c:showPercent val="0"/>
          <c:showBubbleSize val="0"/>
        </c:dLbls>
        <c:axId val="1643189711"/>
        <c:axId val="1755004383"/>
      </c:scatterChart>
      <c:valAx>
        <c:axId val="1643189711"/>
        <c:scaling>
          <c:orientation val="minMax"/>
          <c:max val="5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004383"/>
        <c:crosses val="autoZero"/>
        <c:crossBetween val="midCat"/>
        <c:majorUnit val="5"/>
        <c:minorUnit val="1"/>
      </c:valAx>
      <c:valAx>
        <c:axId val="1755004383"/>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318971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2.jpeg"/><Relationship Id="rId4"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8.png"/><Relationship Id="rId7" Type="http://schemas.openxmlformats.org/officeDocument/2006/relationships/chart" Target="../charts/chart4.xml"/><Relationship Id="rId2" Type="http://schemas.openxmlformats.org/officeDocument/2006/relationships/image" Target="../media/image7.png"/><Relationship Id="rId1" Type="http://schemas.openxmlformats.org/officeDocument/2006/relationships/image" Target="../media/image2.jpe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 Id="rId9" Type="http://schemas.openxmlformats.org/officeDocument/2006/relationships/chart" Target="../charts/chart6.xml"/></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9.png"/><Relationship Id="rId1" Type="http://schemas.openxmlformats.org/officeDocument/2006/relationships/image" Target="../media/image2.jpeg"/></Relationships>
</file>

<file path=xl/drawings/_rels/drawing4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9.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104774</xdr:colOff>
      <xdr:row>5</xdr:row>
      <xdr:rowOff>95249</xdr:rowOff>
    </xdr:from>
    <xdr:to>
      <xdr:col>25</xdr:col>
      <xdr:colOff>138024</xdr:colOff>
      <xdr:row>24</xdr:row>
      <xdr:rowOff>75159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1614" y="1047749"/>
          <a:ext cx="3599410" cy="35994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19</xdr:col>
      <xdr:colOff>47625</xdr:colOff>
      <xdr:row>0</xdr:row>
      <xdr:rowOff>9525</xdr:rowOff>
    </xdr:from>
    <xdr:to>
      <xdr:col>23</xdr:col>
      <xdr:colOff>161925</xdr:colOff>
      <xdr:row>5</xdr:row>
      <xdr:rowOff>62865</xdr:rowOff>
    </xdr:to>
    <xdr:pic>
      <xdr:nvPicPr>
        <xdr:cNvPr id="2" name="Picture 1" descr="C:\Users\DAT\AppData\Local\Microsoft\Windows\INetCache\Content.Word\Logo.jpg">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9525"/>
          <a:ext cx="914400" cy="1005840"/>
        </a:xfrm>
        <a:prstGeom prst="rect">
          <a:avLst/>
        </a:prstGeom>
        <a:noFill/>
        <a:ln>
          <a:noFill/>
        </a:ln>
      </xdr:spPr>
    </xdr:pic>
    <xdr:clientData/>
  </xdr:twoCellAnchor>
  <xdr:twoCellAnchor editAs="oneCell">
    <xdr:from>
      <xdr:col>43</xdr:col>
      <xdr:colOff>38100</xdr:colOff>
      <xdr:row>0</xdr:row>
      <xdr:rowOff>9525</xdr:rowOff>
    </xdr:from>
    <xdr:to>
      <xdr:col>47</xdr:col>
      <xdr:colOff>152400</xdr:colOff>
      <xdr:row>5</xdr:row>
      <xdr:rowOff>62865</xdr:rowOff>
    </xdr:to>
    <xdr:pic>
      <xdr:nvPicPr>
        <xdr:cNvPr id="3" name="Picture 2" descr="C:\Users\DAT\AppData\Local\Microsoft\Windows\INetCache\Content.Word\Logo.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9525"/>
          <a:ext cx="914400" cy="1005840"/>
        </a:xfrm>
        <a:prstGeom prst="rect">
          <a:avLst/>
        </a:prstGeom>
        <a:noFill/>
        <a:ln>
          <a:noFill/>
        </a:ln>
      </xdr:spPr>
    </xdr:pic>
    <xdr:clientData/>
  </xdr:twoCellAnchor>
  <xdr:oneCellAnchor>
    <xdr:from>
      <xdr:col>19</xdr:col>
      <xdr:colOff>47625</xdr:colOff>
      <xdr:row>33</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6105525"/>
          <a:ext cx="914400" cy="1005840"/>
        </a:xfrm>
        <a:prstGeom prst="rect">
          <a:avLst/>
        </a:prstGeom>
        <a:noFill/>
        <a:ln>
          <a:noFill/>
        </a:ln>
      </xdr:spPr>
    </xdr:pic>
    <xdr:clientData/>
  </xdr:oneCellAnchor>
  <xdr:oneCellAnchor>
    <xdr:from>
      <xdr:col>43</xdr:col>
      <xdr:colOff>38100</xdr:colOff>
      <xdr:row>33</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6105525"/>
          <a:ext cx="914400" cy="1005840"/>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99845"/>
          <a:ext cx="914400" cy="1005840"/>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19</xdr:col>
      <xdr:colOff>47625</xdr:colOff>
      <xdr:row>0</xdr:row>
      <xdr:rowOff>9525</xdr:rowOff>
    </xdr:from>
    <xdr:to>
      <xdr:col>23</xdr:col>
      <xdr:colOff>149225</xdr:colOff>
      <xdr:row>5</xdr:row>
      <xdr:rowOff>62865</xdr:rowOff>
    </xdr:to>
    <xdr:pic>
      <xdr:nvPicPr>
        <xdr:cNvPr id="2" name="Picture 1" descr="C:\Users\DAT\AppData\Local\Microsoft\Windows\INetCache\Content.Word\Logo.jpg">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1905" y="9525"/>
          <a:ext cx="894080" cy="1005840"/>
        </a:xfrm>
        <a:prstGeom prst="rect">
          <a:avLst/>
        </a:prstGeom>
        <a:noFill/>
        <a:ln>
          <a:noFill/>
        </a:ln>
      </xdr:spPr>
    </xdr:pic>
    <xdr:clientData/>
  </xdr:twoCellAnchor>
  <xdr:twoCellAnchor editAs="oneCell">
    <xdr:from>
      <xdr:col>43</xdr:col>
      <xdr:colOff>38100</xdr:colOff>
      <xdr:row>0</xdr:row>
      <xdr:rowOff>9525</xdr:rowOff>
    </xdr:from>
    <xdr:to>
      <xdr:col>47</xdr:col>
      <xdr:colOff>139700</xdr:colOff>
      <xdr:row>5</xdr:row>
      <xdr:rowOff>62865</xdr:rowOff>
    </xdr:to>
    <xdr:pic>
      <xdr:nvPicPr>
        <xdr:cNvPr id="3" name="Picture 2" descr="C:\Users\DAT\AppData\Local\Microsoft\Windows\INetCache\Content.Word\Logo.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7260" y="9525"/>
          <a:ext cx="894080" cy="1005840"/>
        </a:xfrm>
        <a:prstGeom prst="rect">
          <a:avLst/>
        </a:prstGeom>
        <a:noFill/>
        <a:ln>
          <a:noFill/>
        </a:ln>
      </xdr:spPr>
    </xdr:pic>
    <xdr:clientData/>
  </xdr:twoCellAnchor>
  <xdr:oneCellAnchor>
    <xdr:from>
      <xdr:col>19</xdr:col>
      <xdr:colOff>47625</xdr:colOff>
      <xdr:row>33</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1905" y="6227445"/>
          <a:ext cx="914400" cy="1005840"/>
        </a:xfrm>
        <a:prstGeom prst="rect">
          <a:avLst/>
        </a:prstGeom>
        <a:noFill/>
        <a:ln>
          <a:noFill/>
        </a:ln>
      </xdr:spPr>
    </xdr:pic>
    <xdr:clientData/>
  </xdr:oneCellAnchor>
  <xdr:oneCellAnchor>
    <xdr:from>
      <xdr:col>43</xdr:col>
      <xdr:colOff>38100</xdr:colOff>
      <xdr:row>33</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7260" y="6227445"/>
          <a:ext cx="914400" cy="100584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200025"/>
          <a:ext cx="883920" cy="10439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4933950"/>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9505950"/>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14125575"/>
          <a:ext cx="914400" cy="100584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26</xdr:col>
      <xdr:colOff>38101</xdr:colOff>
      <xdr:row>1</xdr:row>
      <xdr:rowOff>9525</xdr:rowOff>
    </xdr:from>
    <xdr:to>
      <xdr:col>30</xdr:col>
      <xdr:colOff>147552</xdr:colOff>
      <xdr:row>6</xdr:row>
      <xdr:rowOff>91821</xdr:rowOff>
    </xdr:to>
    <xdr:pic>
      <xdr:nvPicPr>
        <xdr:cNvPr id="2" name="Picture 1" descr="C:\Users\DAT\AppData\Local\Microsoft\Windows\INetCache\Content.Word\Logo.jpg">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1" y="192405"/>
          <a:ext cx="901931" cy="996696"/>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9220" y="13999845"/>
          <a:ext cx="914400" cy="100584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190500"/>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482917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928687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13887450"/>
          <a:ext cx="914400" cy="1005840"/>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ADF5542F-7EF9-485D-903B-0F86BF0DD9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33B0A4CB-E06B-495A-9481-03906ABA3C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1E0185E8-7F87-42C7-9812-F28A2E03A0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30B95AB0-5BAA-4611-AAE2-37545F0126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27</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51</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76</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99845"/>
          <a:ext cx="914400" cy="1005840"/>
        </a:xfrm>
        <a:prstGeom prst="rect">
          <a:avLst/>
        </a:prstGeom>
        <a:noFill/>
        <a:ln>
          <a:noFill/>
        </a:ln>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200025"/>
          <a:ext cx="883920" cy="10439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496252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953452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14297025"/>
          <a:ext cx="914400" cy="1005840"/>
        </a:xfrm>
        <a:prstGeom prst="rect">
          <a:avLst/>
        </a:prstGeom>
        <a:noFill/>
        <a:ln>
          <a:noFill/>
        </a:ln>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45720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684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99845"/>
          <a:ext cx="914400" cy="100584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D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D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1F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1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200025"/>
          <a:ext cx="883920" cy="10439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496252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953452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14258925"/>
          <a:ext cx="914400" cy="1005840"/>
        </a:xfrm>
        <a:prstGeom prst="rect">
          <a:avLst/>
        </a:prstGeom>
        <a:noFill/>
        <a:ln>
          <a:noFill/>
        </a:ln>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26</xdr:col>
      <xdr:colOff>38100</xdr:colOff>
      <xdr:row>0</xdr:row>
      <xdr:rowOff>9525</xdr:rowOff>
    </xdr:from>
    <xdr:to>
      <xdr:col>30</xdr:col>
      <xdr:colOff>160020</xdr:colOff>
      <xdr:row>5</xdr:row>
      <xdr:rowOff>62865</xdr:rowOff>
    </xdr:to>
    <xdr:pic>
      <xdr:nvPicPr>
        <xdr:cNvPr id="2" name="Picture 1" descr="C:\Users\DAT\AppData\Local\Microsoft\Windows\INetCache\Content.Word\Logo.jpg">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525"/>
          <a:ext cx="914400" cy="1005840"/>
        </a:xfrm>
        <a:prstGeom prst="rect">
          <a:avLst/>
        </a:prstGeom>
        <a:noFill/>
        <a:ln>
          <a:noFill/>
        </a:ln>
      </xdr:spPr>
    </xdr:pic>
    <xdr:clientData/>
  </xdr:twoCellAnchor>
  <xdr:oneCellAnchor>
    <xdr:from>
      <xdr:col>26</xdr:col>
      <xdr:colOff>38100</xdr:colOff>
      <xdr:row>24</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581525"/>
          <a:ext cx="914400" cy="1005840"/>
        </a:xfrm>
        <a:prstGeom prst="rect">
          <a:avLst/>
        </a:prstGeom>
        <a:noFill/>
        <a:ln>
          <a:noFill/>
        </a:ln>
      </xdr:spPr>
    </xdr:pic>
    <xdr:clientData/>
  </xdr:oneCellAnchor>
  <xdr:oneCellAnchor>
    <xdr:from>
      <xdr:col>26</xdr:col>
      <xdr:colOff>38100</xdr:colOff>
      <xdr:row>49</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153525"/>
          <a:ext cx="914400" cy="1005840"/>
        </a:xfrm>
        <a:prstGeom prst="rect">
          <a:avLst/>
        </a:prstGeom>
        <a:noFill/>
        <a:ln>
          <a:noFill/>
        </a:ln>
      </xdr:spPr>
    </xdr:pic>
    <xdr:clientData/>
  </xdr:oneCellAnchor>
  <xdr:oneCellAnchor>
    <xdr:from>
      <xdr:col>26</xdr:col>
      <xdr:colOff>38100</xdr:colOff>
      <xdr:row>73</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725525"/>
          <a:ext cx="914400" cy="1005840"/>
        </a:xfrm>
        <a:prstGeom prst="rect">
          <a:avLst/>
        </a:prstGeom>
        <a:noFill/>
        <a:ln>
          <a:noFill/>
        </a:ln>
      </xdr:spPr>
    </xdr:pic>
    <xdr:clientData/>
  </xdr:oneCellAnchor>
</xdr:wsDr>
</file>

<file path=xl/drawings/drawing38.xml><?xml version="1.0" encoding="utf-8"?>
<xdr:wsDr xmlns:xdr="http://schemas.openxmlformats.org/drawingml/2006/spreadsheetDrawing" xmlns:a="http://schemas.openxmlformats.org/drawingml/2006/main">
  <xdr:twoCellAnchor editAs="oneCell">
    <xdr:from>
      <xdr:col>19</xdr:col>
      <xdr:colOff>47625</xdr:colOff>
      <xdr:row>1</xdr:row>
      <xdr:rowOff>9525</xdr:rowOff>
    </xdr:from>
    <xdr:to>
      <xdr:col>23</xdr:col>
      <xdr:colOff>149225</xdr:colOff>
      <xdr:row>6</xdr:row>
      <xdr:rowOff>126365</xdr:rowOff>
    </xdr:to>
    <xdr:pic>
      <xdr:nvPicPr>
        <xdr:cNvPr id="2" name="Picture 1" descr="C:\Users\DAT\AppData\Local\Microsoft\Windows\INetCache\Content.Word\Logo.jpg">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225" y="187325"/>
          <a:ext cx="914400" cy="1005840"/>
        </a:xfrm>
        <a:prstGeom prst="rect">
          <a:avLst/>
        </a:prstGeom>
        <a:noFill/>
        <a:ln>
          <a:noFill/>
        </a:ln>
      </xdr:spPr>
    </xdr:pic>
    <xdr:clientData/>
  </xdr:twoCellAnchor>
  <xdr:twoCellAnchor editAs="oneCell">
    <xdr:from>
      <xdr:col>44</xdr:col>
      <xdr:colOff>38100</xdr:colOff>
      <xdr:row>1</xdr:row>
      <xdr:rowOff>9525</xdr:rowOff>
    </xdr:from>
    <xdr:to>
      <xdr:col>48</xdr:col>
      <xdr:colOff>139700</xdr:colOff>
      <xdr:row>6</xdr:row>
      <xdr:rowOff>126365</xdr:rowOff>
    </xdr:to>
    <xdr:pic>
      <xdr:nvPicPr>
        <xdr:cNvPr id="3" name="Picture 2" descr="C:\Users\DAT\AppData\Local\Microsoft\Windows\INetCache\Content.Word\Logo.jpg">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2700" y="187325"/>
          <a:ext cx="914400" cy="1005840"/>
        </a:xfrm>
        <a:prstGeom prst="rect">
          <a:avLst/>
        </a:prstGeom>
        <a:noFill/>
        <a:ln>
          <a:noFill/>
        </a:ln>
      </xdr:spPr>
    </xdr:pic>
    <xdr:clientData/>
  </xdr:twoCellAnchor>
  <xdr:oneCellAnchor>
    <xdr:from>
      <xdr:col>19</xdr:col>
      <xdr:colOff>47625</xdr:colOff>
      <xdr:row>35</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225" y="6232525"/>
          <a:ext cx="914400" cy="1005840"/>
        </a:xfrm>
        <a:prstGeom prst="rect">
          <a:avLst/>
        </a:prstGeom>
        <a:noFill/>
        <a:ln>
          <a:noFill/>
        </a:ln>
      </xdr:spPr>
    </xdr:pic>
    <xdr:clientData/>
  </xdr:oneCellAnchor>
  <xdr:oneCellAnchor>
    <xdr:from>
      <xdr:col>44</xdr:col>
      <xdr:colOff>38100</xdr:colOff>
      <xdr:row>35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2700" y="6232525"/>
          <a:ext cx="914400" cy="1005840"/>
        </a:xfrm>
        <a:prstGeom prst="rect">
          <a:avLst/>
        </a:prstGeom>
        <a:noFill/>
        <a:ln>
          <a:noFill/>
        </a:ln>
      </xdr:spPr>
    </xdr:pic>
    <xdr:clientData/>
  </xdr:oneCellAnchor>
</xdr:wsDr>
</file>

<file path=xl/drawings/drawing39.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190500"/>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4829175"/>
          <a:ext cx="914400" cy="1005840"/>
        </a:xfrm>
        <a:prstGeom prst="rect">
          <a:avLst/>
        </a:prstGeom>
        <a:noFill/>
        <a:ln>
          <a:noFill/>
        </a:ln>
      </xdr:spPr>
    </xdr:pic>
    <xdr:clientData/>
  </xdr:oneCellAnchor>
  <xdr:oneCellAnchor>
    <xdr:from>
      <xdr:col>26</xdr:col>
      <xdr:colOff>38100</xdr:colOff>
      <xdr:row>51</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9467850"/>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0" y="13925550"/>
          <a:ext cx="914400" cy="100584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38885"/>
          <a:ext cx="914400" cy="1005840"/>
        </a:xfrm>
        <a:prstGeom prst="rect">
          <a:avLst/>
        </a:prstGeom>
        <a:noFill/>
        <a:ln>
          <a:noFill/>
        </a:ln>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19</xdr:col>
      <xdr:colOff>47625</xdr:colOff>
      <xdr:row>0</xdr:row>
      <xdr:rowOff>9524</xdr:rowOff>
    </xdr:from>
    <xdr:to>
      <xdr:col>23</xdr:col>
      <xdr:colOff>159334</xdr:colOff>
      <xdr:row>5</xdr:row>
      <xdr:rowOff>65479</xdr:rowOff>
    </xdr:to>
    <xdr:pic>
      <xdr:nvPicPr>
        <xdr:cNvPr id="2" name="Picture 1" descr="C:\Users\DAT\AppData\Local\Microsoft\Windows\INetCache\Content.Word\Logo.jpg">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1905" y="9524"/>
          <a:ext cx="904189" cy="1008455"/>
        </a:xfrm>
        <a:prstGeom prst="rect">
          <a:avLst/>
        </a:prstGeom>
        <a:noFill/>
        <a:ln>
          <a:noFill/>
        </a:ln>
      </xdr:spPr>
    </xdr:pic>
    <xdr:clientData/>
  </xdr:twoCellAnchor>
  <xdr:twoCellAnchor editAs="oneCell">
    <xdr:from>
      <xdr:col>43</xdr:col>
      <xdr:colOff>38101</xdr:colOff>
      <xdr:row>0</xdr:row>
      <xdr:rowOff>9524</xdr:rowOff>
    </xdr:from>
    <xdr:to>
      <xdr:col>47</xdr:col>
      <xdr:colOff>149810</xdr:colOff>
      <xdr:row>5</xdr:row>
      <xdr:rowOff>65479</xdr:rowOff>
    </xdr:to>
    <xdr:pic>
      <xdr:nvPicPr>
        <xdr:cNvPr id="3" name="Picture 2" descr="C:\Users\DAT\AppData\Local\Microsoft\Windows\INetCache\Content.Word\Logo.jpg">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7261" y="9524"/>
          <a:ext cx="904189" cy="1008455"/>
        </a:xfrm>
        <a:prstGeom prst="rect">
          <a:avLst/>
        </a:prstGeom>
        <a:noFill/>
        <a:ln>
          <a:noFill/>
        </a:ln>
      </xdr:spPr>
    </xdr:pic>
    <xdr:clientData/>
  </xdr:twoCellAnchor>
  <xdr:oneCellAnchor>
    <xdr:from>
      <xdr:col>19</xdr:col>
      <xdr:colOff>47625</xdr:colOff>
      <xdr:row>33</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1905" y="6227445"/>
          <a:ext cx="914400" cy="1005840"/>
        </a:xfrm>
        <a:prstGeom prst="rect">
          <a:avLst/>
        </a:prstGeom>
        <a:noFill/>
        <a:ln>
          <a:noFill/>
        </a:ln>
      </xdr:spPr>
    </xdr:pic>
    <xdr:clientData/>
  </xdr:oneCellAnchor>
  <xdr:oneCellAnchor>
    <xdr:from>
      <xdr:col>43</xdr:col>
      <xdr:colOff>38100</xdr:colOff>
      <xdr:row>33</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57260" y="6227445"/>
          <a:ext cx="914400" cy="1005840"/>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19</xdr:col>
      <xdr:colOff>47625</xdr:colOff>
      <xdr:row>0</xdr:row>
      <xdr:rowOff>9524</xdr:rowOff>
    </xdr:from>
    <xdr:to>
      <xdr:col>23</xdr:col>
      <xdr:colOff>159334</xdr:colOff>
      <xdr:row>5</xdr:row>
      <xdr:rowOff>65479</xdr:rowOff>
    </xdr:to>
    <xdr:pic>
      <xdr:nvPicPr>
        <xdr:cNvPr id="2" name="Picture 1" descr="C:\Users\DAT\AppData\Local\Microsoft\Windows\INetCache\Content.Word\Logo.jpg">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1181" y="9524"/>
          <a:ext cx="901931" cy="996696"/>
        </a:xfrm>
        <a:prstGeom prst="rect">
          <a:avLst/>
        </a:prstGeom>
        <a:noFill/>
        <a:ln>
          <a:noFill/>
        </a:ln>
      </xdr:spPr>
    </xdr:pic>
    <xdr:clientData/>
  </xdr:twoCellAnchor>
  <xdr:twoCellAnchor editAs="oneCell">
    <xdr:from>
      <xdr:col>43</xdr:col>
      <xdr:colOff>38101</xdr:colOff>
      <xdr:row>0</xdr:row>
      <xdr:rowOff>9524</xdr:rowOff>
    </xdr:from>
    <xdr:to>
      <xdr:col>47</xdr:col>
      <xdr:colOff>149810</xdr:colOff>
      <xdr:row>5</xdr:row>
      <xdr:rowOff>65479</xdr:rowOff>
    </xdr:to>
    <xdr:pic>
      <xdr:nvPicPr>
        <xdr:cNvPr id="3" name="Picture 2" descr="C:\Users\DAT\AppData\Local\Microsoft\Windows\INetCache\Content.Word\Logo.jpg">
          <a:extLst>
            <a:ext uri="{FF2B5EF4-FFF2-40B4-BE49-F238E27FC236}">
              <a16:creationId xmlns:a16="http://schemas.microsoft.com/office/drawing/2014/main" id="{00000000-0008-0000-2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2990" y="9524"/>
          <a:ext cx="901931" cy="996696"/>
        </a:xfrm>
        <a:prstGeom prst="rect">
          <a:avLst/>
        </a:prstGeom>
        <a:noFill/>
        <a:ln>
          <a:noFill/>
        </a:ln>
      </xdr:spPr>
    </xdr:pic>
    <xdr:clientData/>
  </xdr:twoCellAnchor>
  <xdr:oneCellAnchor>
    <xdr:from>
      <xdr:col>19</xdr:col>
      <xdr:colOff>47625</xdr:colOff>
      <xdr:row>33</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1181" y="6030266"/>
          <a:ext cx="914400" cy="1005840"/>
        </a:xfrm>
        <a:prstGeom prst="rect">
          <a:avLst/>
        </a:prstGeom>
        <a:noFill/>
        <a:ln>
          <a:noFill/>
        </a:ln>
      </xdr:spPr>
    </xdr:pic>
    <xdr:clientData/>
  </xdr:oneCellAnchor>
  <xdr:oneCellAnchor>
    <xdr:from>
      <xdr:col>43</xdr:col>
      <xdr:colOff>38100</xdr:colOff>
      <xdr:row>33</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8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2989" y="6030266"/>
          <a:ext cx="914400" cy="1005840"/>
        </a:xfrm>
        <a:prstGeom prst="rect">
          <a:avLst/>
        </a:prstGeom>
        <a:noFill/>
        <a:ln>
          <a:noFill/>
        </a:ln>
      </xdr:spPr>
    </xdr:pic>
    <xdr:clientData/>
  </xdr:oneCellAnchor>
</xdr:wsDr>
</file>

<file path=xl/drawings/drawing42.xml><?xml version="1.0" encoding="utf-8"?>
<xdr:wsDr xmlns:xdr="http://schemas.openxmlformats.org/drawingml/2006/spreadsheetDrawing" xmlns:a="http://schemas.openxmlformats.org/drawingml/2006/main">
  <xdr:twoCellAnchor editAs="oneCell">
    <xdr:from>
      <xdr:col>27</xdr:col>
      <xdr:colOff>19050</xdr:colOff>
      <xdr:row>0</xdr:row>
      <xdr:rowOff>28575</xdr:rowOff>
    </xdr:from>
    <xdr:to>
      <xdr:col>31</xdr:col>
      <xdr:colOff>140970</xdr:colOff>
      <xdr:row>5</xdr:row>
      <xdr:rowOff>81915</xdr:rowOff>
    </xdr:to>
    <xdr:pic>
      <xdr:nvPicPr>
        <xdr:cNvPr id="2" name="Picture 1" descr="C:\Users\DAT\AppData\Local\Microsoft\Windows\INetCache\Content.Word\Logo.jpg">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8290" y="28575"/>
          <a:ext cx="914400" cy="1005840"/>
        </a:xfrm>
        <a:prstGeom prst="rect">
          <a:avLst/>
        </a:prstGeom>
        <a:noFill/>
        <a:ln>
          <a:noFill/>
        </a:ln>
      </xdr:spPr>
    </xdr:pic>
    <xdr:clientData/>
  </xdr:twoCellAnchor>
  <xdr:twoCellAnchor editAs="oneCell">
    <xdr:from>
      <xdr:col>14</xdr:col>
      <xdr:colOff>76200</xdr:colOff>
      <xdr:row>8</xdr:row>
      <xdr:rowOff>142876</xdr:rowOff>
    </xdr:from>
    <xdr:to>
      <xdr:col>21</xdr:col>
      <xdr:colOff>180140</xdr:colOff>
      <xdr:row>13</xdr:row>
      <xdr:rowOff>66676</xdr:rowOff>
    </xdr:to>
    <xdr:pic>
      <xdr:nvPicPr>
        <xdr:cNvPr id="4" name="Picture 3">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2"/>
        <a:stretch>
          <a:fillRect/>
        </a:stretch>
      </xdr:blipFill>
      <xdr:spPr>
        <a:xfrm>
          <a:off x="2743200" y="1857376"/>
          <a:ext cx="1437440" cy="876300"/>
        </a:xfrm>
        <a:prstGeom prst="rect">
          <a:avLst/>
        </a:prstGeom>
      </xdr:spPr>
    </xdr:pic>
    <xdr:clientData/>
  </xdr:twoCellAnchor>
  <xdr:twoCellAnchor editAs="oneCell">
    <xdr:from>
      <xdr:col>25</xdr:col>
      <xdr:colOff>95250</xdr:colOff>
      <xdr:row>7</xdr:row>
      <xdr:rowOff>114300</xdr:rowOff>
    </xdr:from>
    <xdr:to>
      <xdr:col>32</xdr:col>
      <xdr:colOff>16827</xdr:colOff>
      <xdr:row>14</xdr:row>
      <xdr:rowOff>57150</xdr:rowOff>
    </xdr:to>
    <xdr:pic>
      <xdr:nvPicPr>
        <xdr:cNvPr id="5" name="Picture 4">
          <a:extLst>
            <a:ext uri="{FF2B5EF4-FFF2-40B4-BE49-F238E27FC236}">
              <a16:creationId xmlns:a16="http://schemas.microsoft.com/office/drawing/2014/main" id="{00000000-0008-0000-2900-000005000000}"/>
            </a:ext>
          </a:extLst>
        </xdr:cNvPr>
        <xdr:cNvPicPr>
          <a:picLocks noChangeAspect="1"/>
        </xdr:cNvPicPr>
      </xdr:nvPicPr>
      <xdr:blipFill>
        <a:blip xmlns:r="http://schemas.openxmlformats.org/officeDocument/2006/relationships" r:embed="rId3"/>
        <a:stretch>
          <a:fillRect/>
        </a:stretch>
      </xdr:blipFill>
      <xdr:spPr>
        <a:xfrm>
          <a:off x="4857750" y="1638300"/>
          <a:ext cx="1255077" cy="1276350"/>
        </a:xfrm>
        <a:prstGeom prst="rect">
          <a:avLst/>
        </a:prstGeom>
      </xdr:spPr>
    </xdr:pic>
    <xdr:clientData/>
  </xdr:twoCellAnchor>
  <xdr:twoCellAnchor editAs="oneCell">
    <xdr:from>
      <xdr:col>5</xdr:col>
      <xdr:colOff>42445</xdr:colOff>
      <xdr:row>18</xdr:row>
      <xdr:rowOff>52806</xdr:rowOff>
    </xdr:from>
    <xdr:to>
      <xdr:col>9</xdr:col>
      <xdr:colOff>156745</xdr:colOff>
      <xdr:row>25</xdr:row>
      <xdr:rowOff>156746</xdr:rowOff>
    </xdr:to>
    <xdr:pic>
      <xdr:nvPicPr>
        <xdr:cNvPr id="6" name="Picture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2"/>
        <a:stretch>
          <a:fillRect/>
        </a:stretch>
      </xdr:blipFill>
      <xdr:spPr>
        <a:xfrm rot="5400000">
          <a:off x="714375" y="3952876"/>
          <a:ext cx="1437440" cy="876300"/>
        </a:xfrm>
        <a:prstGeom prst="rect">
          <a:avLst/>
        </a:prstGeom>
      </xdr:spPr>
    </xdr:pic>
    <xdr:clientData/>
  </xdr:twoCellAnchor>
  <xdr:twoCellAnchor editAs="oneCell">
    <xdr:from>
      <xdr:col>14</xdr:col>
      <xdr:colOff>161925</xdr:colOff>
      <xdr:row>18</xdr:row>
      <xdr:rowOff>133350</xdr:rowOff>
    </xdr:from>
    <xdr:to>
      <xdr:col>22</xdr:col>
      <xdr:colOff>29188</xdr:colOff>
      <xdr:row>23</xdr:row>
      <xdr:rowOff>9525</xdr:rowOff>
    </xdr:to>
    <xdr:pic>
      <xdr:nvPicPr>
        <xdr:cNvPr id="7" name="Picture 6">
          <a:extLst>
            <a:ext uri="{FF2B5EF4-FFF2-40B4-BE49-F238E27FC236}">
              <a16:creationId xmlns:a16="http://schemas.microsoft.com/office/drawing/2014/main" id="{00000000-0008-0000-2900-000007000000}"/>
            </a:ext>
          </a:extLst>
        </xdr:cNvPr>
        <xdr:cNvPicPr>
          <a:picLocks noChangeAspect="1"/>
        </xdr:cNvPicPr>
      </xdr:nvPicPr>
      <xdr:blipFill>
        <a:blip xmlns:r="http://schemas.openxmlformats.org/officeDocument/2006/relationships" r:embed="rId4"/>
        <a:stretch>
          <a:fillRect/>
        </a:stretch>
      </xdr:blipFill>
      <xdr:spPr>
        <a:xfrm>
          <a:off x="2828925" y="3752850"/>
          <a:ext cx="1391263" cy="828675"/>
        </a:xfrm>
        <a:prstGeom prst="rect">
          <a:avLst/>
        </a:prstGeom>
      </xdr:spPr>
    </xdr:pic>
    <xdr:clientData/>
  </xdr:twoCellAnchor>
  <xdr:twoCellAnchor editAs="oneCell">
    <xdr:from>
      <xdr:col>26</xdr:col>
      <xdr:colOff>190500</xdr:colOff>
      <xdr:row>48</xdr:row>
      <xdr:rowOff>22860</xdr:rowOff>
    </xdr:from>
    <xdr:to>
      <xdr:col>31</xdr:col>
      <xdr:colOff>114300</xdr:colOff>
      <xdr:row>53</xdr:row>
      <xdr:rowOff>76200</xdr:rowOff>
    </xdr:to>
    <xdr:pic>
      <xdr:nvPicPr>
        <xdr:cNvPr id="8" name="Picture 7" descr="C:\Users\DAT\AppData\Local\Microsoft\Windows\INetCache\Content.Word\Logo.jpg">
          <a:extLst>
            <a:ext uri="{FF2B5EF4-FFF2-40B4-BE49-F238E27FC236}">
              <a16:creationId xmlns:a16="http://schemas.microsoft.com/office/drawing/2014/main" id="{00000000-0008-0000-29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1620" y="9166860"/>
          <a:ext cx="914400" cy="100584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27</xdr:col>
      <xdr:colOff>38100</xdr:colOff>
      <xdr:row>0</xdr:row>
      <xdr:rowOff>9525</xdr:rowOff>
    </xdr:from>
    <xdr:to>
      <xdr:col>31</xdr:col>
      <xdr:colOff>139700</xdr:colOff>
      <xdr:row>5</xdr:row>
      <xdr:rowOff>62865</xdr:rowOff>
    </xdr:to>
    <xdr:pic>
      <xdr:nvPicPr>
        <xdr:cNvPr id="11" name="Picture 10" descr="C:\Users\DAT\AppData\Local\Microsoft\Windows\INetCache\Content.Word\Logo.jpg">
          <a:extLst>
            <a:ext uri="{FF2B5EF4-FFF2-40B4-BE49-F238E27FC236}">
              <a16:creationId xmlns:a16="http://schemas.microsoft.com/office/drawing/2014/main" id="{00000000-0008-0000-2C00-00000B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525"/>
          <a:ext cx="914400" cy="1005840"/>
        </a:xfrm>
        <a:prstGeom prst="rect">
          <a:avLst/>
        </a:prstGeom>
        <a:noFill/>
        <a:ln>
          <a:noFill/>
        </a:ln>
      </xdr:spPr>
    </xdr:pic>
    <xdr:clientData/>
  </xdr:twoCellAnchor>
  <xdr:oneCellAnchor>
    <xdr:from>
      <xdr:col>61</xdr:col>
      <xdr:colOff>38100</xdr:colOff>
      <xdr:row>0</xdr:row>
      <xdr:rowOff>9525</xdr:rowOff>
    </xdr:from>
    <xdr:ext cx="914400" cy="1005840"/>
    <xdr:pic>
      <xdr:nvPicPr>
        <xdr:cNvPr id="12" name="Picture 11" descr="C:\Users\DAT\AppData\Local\Microsoft\Windows\INetCache\Content.Word\Logo.jpg">
          <a:extLst>
            <a:ext uri="{FF2B5EF4-FFF2-40B4-BE49-F238E27FC236}">
              <a16:creationId xmlns:a16="http://schemas.microsoft.com/office/drawing/2014/main" id="{00000000-0008-0000-2C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3300" y="9525"/>
          <a:ext cx="914400" cy="1005840"/>
        </a:xfrm>
        <a:prstGeom prst="rect">
          <a:avLst/>
        </a:prstGeom>
        <a:noFill/>
        <a:ln>
          <a:noFill/>
        </a:ln>
      </xdr:spPr>
    </xdr:pic>
    <xdr:clientData/>
  </xdr:oneCellAnchor>
  <xdr:twoCellAnchor editAs="oneCell">
    <xdr:from>
      <xdr:col>19</xdr:col>
      <xdr:colOff>149225</xdr:colOff>
      <xdr:row>6</xdr:row>
      <xdr:rowOff>111125</xdr:rowOff>
    </xdr:from>
    <xdr:to>
      <xdr:col>31</xdr:col>
      <xdr:colOff>190495</xdr:colOff>
      <xdr:row>19</xdr:row>
      <xdr:rowOff>121270</xdr:rowOff>
    </xdr:to>
    <xdr:pic>
      <xdr:nvPicPr>
        <xdr:cNvPr id="13" name="Picture 12">
          <a:extLst>
            <a:ext uri="{FF2B5EF4-FFF2-40B4-BE49-F238E27FC236}">
              <a16:creationId xmlns:a16="http://schemas.microsoft.com/office/drawing/2014/main" id="{00000000-0008-0000-2C00-00000D000000}"/>
            </a:ext>
          </a:extLst>
        </xdr:cNvPr>
        <xdr:cNvPicPr>
          <a:picLocks noChangeAspect="1"/>
        </xdr:cNvPicPr>
      </xdr:nvPicPr>
      <xdr:blipFill rotWithShape="1">
        <a:blip xmlns:r="http://schemas.openxmlformats.org/officeDocument/2006/relationships" r:embed="rId2"/>
        <a:srcRect l="17836" t="1846" r="3995" b="4261"/>
        <a:stretch/>
      </xdr:blipFill>
      <xdr:spPr>
        <a:xfrm>
          <a:off x="4010025" y="1254125"/>
          <a:ext cx="2479670" cy="2486645"/>
        </a:xfrm>
        <a:prstGeom prst="rect">
          <a:avLst/>
        </a:prstGeom>
      </xdr:spPr>
    </xdr:pic>
    <xdr:clientData/>
  </xdr:twoCellAnchor>
  <xdr:twoCellAnchor editAs="oneCell">
    <xdr:from>
      <xdr:col>19</xdr:col>
      <xdr:colOff>165100</xdr:colOff>
      <xdr:row>34</xdr:row>
      <xdr:rowOff>127000</xdr:rowOff>
    </xdr:from>
    <xdr:to>
      <xdr:col>31</xdr:col>
      <xdr:colOff>152055</xdr:colOff>
      <xdr:row>47</xdr:row>
      <xdr:rowOff>79375</xdr:rowOff>
    </xdr:to>
    <xdr:pic>
      <xdr:nvPicPr>
        <xdr:cNvPr id="5" name="Picture 4" descr="circle">
          <a:extLst>
            <a:ext uri="{FF2B5EF4-FFF2-40B4-BE49-F238E27FC236}">
              <a16:creationId xmlns:a16="http://schemas.microsoft.com/office/drawing/2014/main" id="{00000000-0008-0000-2C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5900" y="6604000"/>
          <a:ext cx="2425355" cy="2428875"/>
        </a:xfrm>
        <a:prstGeom prst="rect">
          <a:avLst/>
        </a:prstGeom>
        <a:noFill/>
        <a:ln>
          <a:noFill/>
        </a:ln>
      </xdr:spPr>
    </xdr:pic>
    <xdr:clientData/>
  </xdr:twoCellAnchor>
  <xdr:twoCellAnchor editAs="oneCell">
    <xdr:from>
      <xdr:col>19</xdr:col>
      <xdr:colOff>171450</xdr:colOff>
      <xdr:row>20</xdr:row>
      <xdr:rowOff>120650</xdr:rowOff>
    </xdr:from>
    <xdr:to>
      <xdr:col>31</xdr:col>
      <xdr:colOff>158405</xdr:colOff>
      <xdr:row>33</xdr:row>
      <xdr:rowOff>69505</xdr:rowOff>
    </xdr:to>
    <xdr:pic>
      <xdr:nvPicPr>
        <xdr:cNvPr id="6" name="Picture 5" descr="circle">
          <a:extLst>
            <a:ext uri="{FF2B5EF4-FFF2-40B4-BE49-F238E27FC236}">
              <a16:creationId xmlns:a16="http://schemas.microsoft.com/office/drawing/2014/main" id="{00000000-0008-0000-2C00-000006000000}"/>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32250" y="3930650"/>
          <a:ext cx="2425355" cy="2425355"/>
        </a:xfrm>
        <a:prstGeom prst="rect">
          <a:avLst/>
        </a:prstGeom>
        <a:noFill/>
        <a:ln>
          <a:noFill/>
        </a:ln>
      </xdr:spPr>
    </xdr:pic>
    <xdr:clientData/>
  </xdr:twoCellAnchor>
  <xdr:twoCellAnchor editAs="oneCell">
    <xdr:from>
      <xdr:col>53</xdr:col>
      <xdr:colOff>146050</xdr:colOff>
      <xdr:row>20</xdr:row>
      <xdr:rowOff>120650</xdr:rowOff>
    </xdr:from>
    <xdr:to>
      <xdr:col>65</xdr:col>
      <xdr:colOff>133005</xdr:colOff>
      <xdr:row>33</xdr:row>
      <xdr:rowOff>73025</xdr:rowOff>
    </xdr:to>
    <xdr:pic>
      <xdr:nvPicPr>
        <xdr:cNvPr id="7" name="Picture 6" descr="circle">
          <a:extLst>
            <a:ext uri="{FF2B5EF4-FFF2-40B4-BE49-F238E27FC236}">
              <a16:creationId xmlns:a16="http://schemas.microsoft.com/office/drawing/2014/main" id="{00000000-0008-0000-2C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5650" y="3930650"/>
          <a:ext cx="2425355" cy="2428875"/>
        </a:xfrm>
        <a:prstGeom prst="rect">
          <a:avLst/>
        </a:prstGeom>
        <a:noFill/>
        <a:ln>
          <a:noFill/>
        </a:ln>
      </xdr:spPr>
    </xdr:pic>
    <xdr:clientData/>
  </xdr:twoCellAnchor>
  <xdr:twoCellAnchor editAs="oneCell">
    <xdr:from>
      <xdr:col>53</xdr:col>
      <xdr:colOff>142875</xdr:colOff>
      <xdr:row>6</xdr:row>
      <xdr:rowOff>146050</xdr:rowOff>
    </xdr:from>
    <xdr:to>
      <xdr:col>65</xdr:col>
      <xdr:colOff>129830</xdr:colOff>
      <xdr:row>19</xdr:row>
      <xdr:rowOff>98425</xdr:rowOff>
    </xdr:to>
    <xdr:pic>
      <xdr:nvPicPr>
        <xdr:cNvPr id="8" name="Picture 7" descr="circle">
          <a:extLst>
            <a:ext uri="{FF2B5EF4-FFF2-40B4-BE49-F238E27FC236}">
              <a16:creationId xmlns:a16="http://schemas.microsoft.com/office/drawing/2014/main" id="{00000000-0008-0000-2C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2475" y="1289050"/>
          <a:ext cx="2425355" cy="2428875"/>
        </a:xfrm>
        <a:prstGeom prst="rect">
          <a:avLst/>
        </a:prstGeom>
        <a:noFill/>
        <a:ln>
          <a:noFill/>
        </a:ln>
      </xdr:spPr>
    </xdr:pic>
    <xdr:clientData/>
  </xdr:twoCellAnchor>
  <xdr:twoCellAnchor editAs="oneCell">
    <xdr:from>
      <xdr:col>53</xdr:col>
      <xdr:colOff>142875</xdr:colOff>
      <xdr:row>34</xdr:row>
      <xdr:rowOff>130175</xdr:rowOff>
    </xdr:from>
    <xdr:to>
      <xdr:col>65</xdr:col>
      <xdr:colOff>129830</xdr:colOff>
      <xdr:row>47</xdr:row>
      <xdr:rowOff>82550</xdr:rowOff>
    </xdr:to>
    <xdr:pic>
      <xdr:nvPicPr>
        <xdr:cNvPr id="9" name="Picture 8" descr="circle">
          <a:extLst>
            <a:ext uri="{FF2B5EF4-FFF2-40B4-BE49-F238E27FC236}">
              <a16:creationId xmlns:a16="http://schemas.microsoft.com/office/drawing/2014/main" id="{00000000-0008-0000-2C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12475" y="6607175"/>
          <a:ext cx="2425355" cy="2428875"/>
        </a:xfrm>
        <a:prstGeom prst="rect">
          <a:avLst/>
        </a:prstGeom>
        <a:noFill/>
        <a:ln>
          <a:noFill/>
        </a:ln>
      </xdr:spPr>
    </xdr:pic>
    <xdr:clientData/>
  </xdr:twoCellAnchor>
  <xdr:oneCellAnchor>
    <xdr:from>
      <xdr:col>27</xdr:col>
      <xdr:colOff>38100</xdr:colOff>
      <xdr:row>49</xdr:row>
      <xdr:rowOff>9525</xdr:rowOff>
    </xdr:from>
    <xdr:ext cx="914400" cy="1005840"/>
    <xdr:pic>
      <xdr:nvPicPr>
        <xdr:cNvPr id="10" name="Picture 9" descr="C:\Users\DAT\AppData\Local\Microsoft\Windows\INetCache\Content.Word\Logo.jpg">
          <a:extLst>
            <a:ext uri="{FF2B5EF4-FFF2-40B4-BE49-F238E27FC236}">
              <a16:creationId xmlns:a16="http://schemas.microsoft.com/office/drawing/2014/main" id="{00000000-0008-0000-2C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9153525"/>
          <a:ext cx="914400" cy="1005840"/>
        </a:xfrm>
        <a:prstGeom prst="rect">
          <a:avLst/>
        </a:prstGeom>
        <a:noFill/>
        <a:ln>
          <a:noFill/>
        </a:ln>
      </xdr:spPr>
    </xdr:pic>
    <xdr:clientData/>
  </xdr:oneCellAnchor>
  <xdr:oneCellAnchor>
    <xdr:from>
      <xdr:col>61</xdr:col>
      <xdr:colOff>38100</xdr:colOff>
      <xdr:row>49</xdr:row>
      <xdr:rowOff>9525</xdr:rowOff>
    </xdr:from>
    <xdr:ext cx="914400" cy="1005840"/>
    <xdr:pic>
      <xdr:nvPicPr>
        <xdr:cNvPr id="14" name="Picture 13" descr="C:\Users\DAT\AppData\Local\Microsoft\Windows\INetCache\Content.Word\Logo.jpg">
          <a:extLst>
            <a:ext uri="{FF2B5EF4-FFF2-40B4-BE49-F238E27FC236}">
              <a16:creationId xmlns:a16="http://schemas.microsoft.com/office/drawing/2014/main" id="{00000000-0008-0000-2C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3300" y="9153525"/>
          <a:ext cx="914400" cy="1005840"/>
        </a:xfrm>
        <a:prstGeom prst="rect">
          <a:avLst/>
        </a:prstGeom>
        <a:noFill/>
        <a:ln>
          <a:noFill/>
        </a:ln>
      </xdr:spPr>
    </xdr:pic>
    <xdr:clientData/>
  </xdr:oneCellAnchor>
  <xdr:twoCellAnchor>
    <xdr:from>
      <xdr:col>9</xdr:col>
      <xdr:colOff>142875</xdr:colOff>
      <xdr:row>55</xdr:row>
      <xdr:rowOff>79374</xdr:rowOff>
    </xdr:from>
    <xdr:to>
      <xdr:col>24</xdr:col>
      <xdr:colOff>174625</xdr:colOff>
      <xdr:row>67</xdr:row>
      <xdr:rowOff>93661</xdr:rowOff>
    </xdr:to>
    <xdr:graphicFrame macro="">
      <xdr:nvGraphicFramePr>
        <xdr:cNvPr id="3" name="Chart 2">
          <a:extLst>
            <a:ext uri="{FF2B5EF4-FFF2-40B4-BE49-F238E27FC236}">
              <a16:creationId xmlns:a16="http://schemas.microsoft.com/office/drawing/2014/main" id="{00000000-0008-0000-2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31749</xdr:colOff>
      <xdr:row>68</xdr:row>
      <xdr:rowOff>144462</xdr:rowOff>
    </xdr:from>
    <xdr:to>
      <xdr:col>26</xdr:col>
      <xdr:colOff>0</xdr:colOff>
      <xdr:row>81</xdr:row>
      <xdr:rowOff>111125</xdr:rowOff>
    </xdr:to>
    <xdr:graphicFrame macro="">
      <xdr:nvGraphicFramePr>
        <xdr:cNvPr id="22" name="Chart 21">
          <a:extLst>
            <a:ext uri="{FF2B5EF4-FFF2-40B4-BE49-F238E27FC236}">
              <a16:creationId xmlns:a16="http://schemas.microsoft.com/office/drawing/2014/main" id="{00000000-0008-0000-2C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15875</xdr:colOff>
      <xdr:row>83</xdr:row>
      <xdr:rowOff>41275</xdr:rowOff>
    </xdr:from>
    <xdr:to>
      <xdr:col>25</xdr:col>
      <xdr:colOff>159412</xdr:colOff>
      <xdr:row>96</xdr:row>
      <xdr:rowOff>15875</xdr:rowOff>
    </xdr:to>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127000</xdr:colOff>
      <xdr:row>54</xdr:row>
      <xdr:rowOff>168275</xdr:rowOff>
    </xdr:from>
    <xdr:to>
      <xdr:col>59</xdr:col>
      <xdr:colOff>6393</xdr:colOff>
      <xdr:row>67</xdr:row>
      <xdr:rowOff>142874</xdr:rowOff>
    </xdr:to>
    <xdr:graphicFrame macro="">
      <xdr:nvGraphicFramePr>
        <xdr:cNvPr id="4" name="Chart 3">
          <a:extLst>
            <a:ext uri="{FF2B5EF4-FFF2-40B4-BE49-F238E27FC236}">
              <a16:creationId xmlns:a16="http://schemas.microsoft.com/office/drawing/2014/main" id="{00000000-0008-0000-2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42</xdr:col>
      <xdr:colOff>87311</xdr:colOff>
      <xdr:row>69</xdr:row>
      <xdr:rowOff>9525</xdr:rowOff>
    </xdr:from>
    <xdr:to>
      <xdr:col>59</xdr:col>
      <xdr:colOff>37896</xdr:colOff>
      <xdr:row>82</xdr:row>
      <xdr:rowOff>0</xdr:rowOff>
    </xdr:to>
    <xdr:graphicFrame macro="">
      <xdr:nvGraphicFramePr>
        <xdr:cNvPr id="15" name="Chart 14">
          <a:extLst>
            <a:ext uri="{FF2B5EF4-FFF2-40B4-BE49-F238E27FC236}">
              <a16:creationId xmlns:a16="http://schemas.microsoft.com/office/drawing/2014/main" id="{00000000-0008-0000-2C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134937</xdr:colOff>
      <xdr:row>82</xdr:row>
      <xdr:rowOff>149225</xdr:rowOff>
    </xdr:from>
    <xdr:to>
      <xdr:col>60</xdr:col>
      <xdr:colOff>0</xdr:colOff>
      <xdr:row>96</xdr:row>
      <xdr:rowOff>10693</xdr:rowOff>
    </xdr:to>
    <xdr:graphicFrame macro="">
      <xdr:nvGraphicFramePr>
        <xdr:cNvPr id="16" name="Chart 15">
          <a:extLst>
            <a:ext uri="{FF2B5EF4-FFF2-40B4-BE49-F238E27FC236}">
              <a16:creationId xmlns:a16="http://schemas.microsoft.com/office/drawing/2014/main" id="{00000000-0008-0000-2C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D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47.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2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2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27</xdr:col>
      <xdr:colOff>19050</xdr:colOff>
      <xdr:row>0</xdr:row>
      <xdr:rowOff>28575</xdr:rowOff>
    </xdr:from>
    <xdr:to>
      <xdr:col>31</xdr:col>
      <xdr:colOff>171450</xdr:colOff>
      <xdr:row>5</xdr:row>
      <xdr:rowOff>81915</xdr:rowOff>
    </xdr:to>
    <xdr:pic>
      <xdr:nvPicPr>
        <xdr:cNvPr id="2" name="Picture 1" descr="C:\Users\DAT\AppData\Local\Microsoft\Windows\INetCache\Content.Word\Logo.jpg">
          <a:extLst>
            <a:ext uri="{FF2B5EF4-FFF2-40B4-BE49-F238E27FC236}">
              <a16:creationId xmlns:a16="http://schemas.microsoft.com/office/drawing/2014/main" id="{00000000-0008-0000-3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8290" y="28575"/>
          <a:ext cx="944880" cy="1005840"/>
        </a:xfrm>
        <a:prstGeom prst="rect">
          <a:avLst/>
        </a:prstGeom>
        <a:noFill/>
        <a:ln>
          <a:noFill/>
        </a:ln>
      </xdr:spPr>
    </xdr:pic>
    <xdr:clientData/>
  </xdr:twoCellAnchor>
  <xdr:oneCellAnchor>
    <xdr:from>
      <xdr:col>27</xdr:col>
      <xdr:colOff>19050</xdr:colOff>
      <xdr:row>49</xdr:row>
      <xdr:rowOff>28575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8290" y="9363075"/>
          <a:ext cx="914400" cy="1005840"/>
        </a:xfrm>
        <a:prstGeom prst="rect">
          <a:avLst/>
        </a:prstGeom>
        <a:noFill/>
        <a:ln>
          <a:noFill/>
        </a:ln>
      </xdr:spPr>
    </xdr:pic>
    <xdr:clientData/>
  </xdr:oneCellAnchor>
  <xdr:twoCellAnchor editAs="oneCell">
    <xdr:from>
      <xdr:col>12</xdr:col>
      <xdr:colOff>190501</xdr:colOff>
      <xdr:row>6</xdr:row>
      <xdr:rowOff>44450</xdr:rowOff>
    </xdr:from>
    <xdr:to>
      <xdr:col>30</xdr:col>
      <xdr:colOff>189347</xdr:colOff>
      <xdr:row>24</xdr:row>
      <xdr:rowOff>177800</xdr:rowOff>
    </xdr:to>
    <xdr:pic>
      <xdr:nvPicPr>
        <xdr:cNvPr id="4" name="Picture 3">
          <a:extLst>
            <a:ext uri="{FF2B5EF4-FFF2-40B4-BE49-F238E27FC236}">
              <a16:creationId xmlns:a16="http://schemas.microsoft.com/office/drawing/2014/main" id="{00000000-0008-0000-3000-000004000000}"/>
            </a:ext>
          </a:extLst>
        </xdr:cNvPr>
        <xdr:cNvPicPr>
          <a:picLocks noChangeAspect="1"/>
        </xdr:cNvPicPr>
      </xdr:nvPicPr>
      <xdr:blipFill rotWithShape="1">
        <a:blip xmlns:r="http://schemas.openxmlformats.org/officeDocument/2006/relationships" r:embed="rId2"/>
        <a:srcRect l="438" b="662"/>
        <a:stretch/>
      </xdr:blipFill>
      <xdr:spPr>
        <a:xfrm>
          <a:off x="2567941" y="1187450"/>
          <a:ext cx="3565006" cy="3562350"/>
        </a:xfrm>
        <a:prstGeom prst="rect">
          <a:avLst/>
        </a:prstGeom>
      </xdr:spPr>
    </xdr:pic>
    <xdr:clientData/>
  </xdr:twoCellAnchor>
  <xdr:twoCellAnchor>
    <xdr:from>
      <xdr:col>6</xdr:col>
      <xdr:colOff>173990</xdr:colOff>
      <xdr:row>55</xdr:row>
      <xdr:rowOff>76200</xdr:rowOff>
    </xdr:from>
    <xdr:to>
      <xdr:col>26</xdr:col>
      <xdr:colOff>152400</xdr:colOff>
      <xdr:row>73</xdr:row>
      <xdr:rowOff>8890</xdr:rowOff>
    </xdr:to>
    <xdr:graphicFrame macro="">
      <xdr:nvGraphicFramePr>
        <xdr:cNvPr id="7" name="Chart 6">
          <a:extLst>
            <a:ext uri="{FF2B5EF4-FFF2-40B4-BE49-F238E27FC236}">
              <a16:creationId xmlns:a16="http://schemas.microsoft.com/office/drawing/2014/main" id="{00000000-0008-0000-3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oneCell">
    <xdr:from>
      <xdr:col>27</xdr:col>
      <xdr:colOff>19050</xdr:colOff>
      <xdr:row>0</xdr:row>
      <xdr:rowOff>28575</xdr:rowOff>
    </xdr:from>
    <xdr:to>
      <xdr:col>31</xdr:col>
      <xdr:colOff>171450</xdr:colOff>
      <xdr:row>5</xdr:row>
      <xdr:rowOff>81915</xdr:rowOff>
    </xdr:to>
    <xdr:pic>
      <xdr:nvPicPr>
        <xdr:cNvPr id="2" name="Picture 1" descr="C:\Users\DAT\AppData\Local\Microsoft\Windows\INetCache\Content.Word\Logo.jpg">
          <a:extLst>
            <a:ext uri="{FF2B5EF4-FFF2-40B4-BE49-F238E27FC236}">
              <a16:creationId xmlns:a16="http://schemas.microsoft.com/office/drawing/2014/main" id="{00000000-0008-0000-3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
          <a:ext cx="914400" cy="1005840"/>
        </a:xfrm>
        <a:prstGeom prst="rect">
          <a:avLst/>
        </a:prstGeom>
        <a:noFill/>
        <a:ln>
          <a:noFill/>
        </a:ln>
      </xdr:spPr>
    </xdr:pic>
    <xdr:clientData/>
  </xdr:twoCellAnchor>
  <xdr:oneCellAnchor>
    <xdr:from>
      <xdr:col>27</xdr:col>
      <xdr:colOff>19050</xdr:colOff>
      <xdr:row>49</xdr:row>
      <xdr:rowOff>28575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9363075"/>
          <a:ext cx="914400" cy="1005840"/>
        </a:xfrm>
        <a:prstGeom prst="rect">
          <a:avLst/>
        </a:prstGeom>
        <a:noFill/>
        <a:ln>
          <a:noFill/>
        </a:ln>
      </xdr:spPr>
    </xdr:pic>
    <xdr:clientData/>
  </xdr:oneCellAnchor>
  <xdr:twoCellAnchor editAs="oneCell">
    <xdr:from>
      <xdr:col>12</xdr:col>
      <xdr:colOff>190501</xdr:colOff>
      <xdr:row>6</xdr:row>
      <xdr:rowOff>44450</xdr:rowOff>
    </xdr:from>
    <xdr:to>
      <xdr:col>30</xdr:col>
      <xdr:colOff>189347</xdr:colOff>
      <xdr:row>24</xdr:row>
      <xdr:rowOff>177800</xdr:rowOff>
    </xdr:to>
    <xdr:pic>
      <xdr:nvPicPr>
        <xdr:cNvPr id="4" name="Picture 3">
          <a:extLst>
            <a:ext uri="{FF2B5EF4-FFF2-40B4-BE49-F238E27FC236}">
              <a16:creationId xmlns:a16="http://schemas.microsoft.com/office/drawing/2014/main" id="{00000000-0008-0000-3100-000004000000}"/>
            </a:ext>
          </a:extLst>
        </xdr:cNvPr>
        <xdr:cNvPicPr>
          <a:picLocks noChangeAspect="1"/>
        </xdr:cNvPicPr>
      </xdr:nvPicPr>
      <xdr:blipFill rotWithShape="1">
        <a:blip xmlns:r="http://schemas.openxmlformats.org/officeDocument/2006/relationships" r:embed="rId2"/>
        <a:srcRect l="438" b="662"/>
        <a:stretch/>
      </xdr:blipFill>
      <xdr:spPr>
        <a:xfrm>
          <a:off x="2476501" y="1187450"/>
          <a:ext cx="3427846" cy="3562350"/>
        </a:xfrm>
        <a:prstGeom prst="rect">
          <a:avLst/>
        </a:prstGeom>
      </xdr:spPr>
    </xdr:pic>
    <xdr:clientData/>
  </xdr:twoCellAnchor>
  <xdr:twoCellAnchor>
    <xdr:from>
      <xdr:col>6</xdr:col>
      <xdr:colOff>173990</xdr:colOff>
      <xdr:row>55</xdr:row>
      <xdr:rowOff>76200</xdr:rowOff>
    </xdr:from>
    <xdr:to>
      <xdr:col>26</xdr:col>
      <xdr:colOff>152400</xdr:colOff>
      <xdr:row>73</xdr:row>
      <xdr:rowOff>8890</xdr:rowOff>
    </xdr:to>
    <xdr:graphicFrame macro="">
      <xdr:nvGraphicFramePr>
        <xdr:cNvPr id="5" name="Chart 4">
          <a:extLst>
            <a:ext uri="{FF2B5EF4-FFF2-40B4-BE49-F238E27FC236}">
              <a16:creationId xmlns:a16="http://schemas.microsoft.com/office/drawing/2014/main" id="{00000000-0008-0000-3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102870</xdr:colOff>
      <xdr:row>11</xdr:row>
      <xdr:rowOff>80010</xdr:rowOff>
    </xdr:from>
    <xdr:to>
      <xdr:col>12</xdr:col>
      <xdr:colOff>163830</xdr:colOff>
      <xdr:row>19</xdr:row>
      <xdr:rowOff>41910</xdr:rowOff>
    </xdr:to>
    <xdr:sp macro="" textlink="">
      <xdr:nvSpPr>
        <xdr:cNvPr id="6" name="TextBox 5">
          <a:extLst>
            <a:ext uri="{FF2B5EF4-FFF2-40B4-BE49-F238E27FC236}">
              <a16:creationId xmlns:a16="http://schemas.microsoft.com/office/drawing/2014/main" id="{D5C4BB42-0028-450E-8E19-6FFDC8743F4E}"/>
            </a:ext>
          </a:extLst>
        </xdr:cNvPr>
        <xdr:cNvSpPr txBox="1"/>
      </xdr:nvSpPr>
      <xdr:spPr>
        <a:xfrm rot="16200000">
          <a:off x="1668780" y="2788920"/>
          <a:ext cx="148590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Cumulative</a:t>
          </a:r>
          <a:r>
            <a:rPr lang="en-GB" sz="1100" baseline="0"/>
            <a:t> Frequency</a:t>
          </a:r>
          <a:endParaRPr lang="en-GB" sz="1100"/>
        </a:p>
      </xdr:txBody>
    </xdr:sp>
    <xdr:clientData/>
  </xdr:twoCellAnchor>
  <xdr:twoCellAnchor>
    <xdr:from>
      <xdr:col>18</xdr:col>
      <xdr:colOff>167640</xdr:colOff>
      <xdr:row>24</xdr:row>
      <xdr:rowOff>160020</xdr:rowOff>
    </xdr:from>
    <xdr:to>
      <xdr:col>26</xdr:col>
      <xdr:colOff>68580</xdr:colOff>
      <xdr:row>26</xdr:row>
      <xdr:rowOff>38100</xdr:rowOff>
    </xdr:to>
    <xdr:sp macro="" textlink="">
      <xdr:nvSpPr>
        <xdr:cNvPr id="7" name="TextBox 6">
          <a:extLst>
            <a:ext uri="{FF2B5EF4-FFF2-40B4-BE49-F238E27FC236}">
              <a16:creationId xmlns:a16="http://schemas.microsoft.com/office/drawing/2014/main" id="{2A8262D7-6347-4B48-A557-3D1563C8FCE8}"/>
            </a:ext>
          </a:extLst>
        </xdr:cNvPr>
        <xdr:cNvSpPr txBox="1"/>
      </xdr:nvSpPr>
      <xdr:spPr>
        <a:xfrm>
          <a:off x="3733800" y="4732020"/>
          <a:ext cx="1485900" cy="25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Age (years)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83820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29</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56</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81</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08405"/>
          <a:ext cx="914400" cy="100584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152400</xdr:colOff>
      <xdr:row>6</xdr:row>
      <xdr:rowOff>110490</xdr:rowOff>
    </xdr:to>
    <xdr:pic>
      <xdr:nvPicPr>
        <xdr:cNvPr id="2" name="Picture 1" descr="C:\Users\DAT\AppData\Local\Microsoft\Windows\INetCache\Content.Word\Logo.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06780" cy="1015365"/>
        </a:xfrm>
        <a:prstGeom prst="rect">
          <a:avLst/>
        </a:prstGeom>
        <a:noFill/>
        <a:ln>
          <a:noFill/>
        </a:ln>
      </xdr:spPr>
    </xdr:pic>
    <xdr:clientData/>
  </xdr:twoCellAnchor>
  <xdr:oneCellAnchor>
    <xdr:from>
      <xdr:col>26</xdr:col>
      <xdr:colOff>38100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26</xdr:col>
      <xdr:colOff>38100</xdr:colOff>
      <xdr:row>1</xdr:row>
      <xdr:rowOff>9525</xdr:rowOff>
    </xdr:from>
    <xdr:to>
      <xdr:col>30</xdr:col>
      <xdr:colOff>160020</xdr:colOff>
      <xdr:row>6</xdr:row>
      <xdr:rowOff>100965</xdr:rowOff>
    </xdr:to>
    <xdr:pic>
      <xdr:nvPicPr>
        <xdr:cNvPr id="2" name="Picture 1" descr="C:\Users\DAT\AppData\Local\Microsoft\Windows\INetCache\Content.Word\Log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92405"/>
          <a:ext cx="914400" cy="1005840"/>
        </a:xfrm>
        <a:prstGeom prst="rect">
          <a:avLst/>
        </a:prstGeom>
        <a:noFill/>
        <a:ln>
          <a:noFill/>
        </a:ln>
      </xdr:spPr>
    </xdr:pic>
    <xdr:clientData/>
  </xdr:twoCellAnchor>
  <xdr:oneCellAnchor>
    <xdr:from>
      <xdr:col>26</xdr:col>
      <xdr:colOff>45720</xdr:colOff>
      <xdr:row>26</xdr:row>
      <xdr:rowOff>9525</xdr:rowOff>
    </xdr:from>
    <xdr:ext cx="914400" cy="1005840"/>
    <xdr:pic>
      <xdr:nvPicPr>
        <xdr:cNvPr id="3" name="Picture 2" descr="C:\Users\DAT\AppData\Local\Microsoft\Windows\INetCache\Content.Word\Logo.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6840" y="4855845"/>
          <a:ext cx="914400" cy="1005840"/>
        </a:xfrm>
        <a:prstGeom prst="rect">
          <a:avLst/>
        </a:prstGeom>
        <a:noFill/>
        <a:ln>
          <a:noFill/>
        </a:ln>
      </xdr:spPr>
    </xdr:pic>
    <xdr:clientData/>
  </xdr:oneCellAnchor>
  <xdr:oneCellAnchor>
    <xdr:from>
      <xdr:col>26</xdr:col>
      <xdr:colOff>38100</xdr:colOff>
      <xdr:row>50</xdr:row>
      <xdr:rowOff>9525</xdr:rowOff>
    </xdr:from>
    <xdr:ext cx="914400" cy="1005840"/>
    <xdr:pic>
      <xdr:nvPicPr>
        <xdr:cNvPr id="4" name="Picture 3" descr="C:\Users\DAT\AppData\Local\Microsoft\Windows\INetCache\Content.Word\Logo.jp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9336405"/>
          <a:ext cx="914400" cy="1005840"/>
        </a:xfrm>
        <a:prstGeom prst="rect">
          <a:avLst/>
        </a:prstGeom>
        <a:noFill/>
        <a:ln>
          <a:noFill/>
        </a:ln>
      </xdr:spPr>
    </xdr:pic>
    <xdr:clientData/>
  </xdr:oneCellAnchor>
  <xdr:oneCellAnchor>
    <xdr:from>
      <xdr:col>26</xdr:col>
      <xdr:colOff>38100</xdr:colOff>
      <xdr:row>75</xdr:row>
      <xdr:rowOff>9525</xdr:rowOff>
    </xdr:from>
    <xdr:ext cx="914400" cy="1005840"/>
    <xdr:pic>
      <xdr:nvPicPr>
        <xdr:cNvPr id="5" name="Picture 4" descr="C:\Users\DAT\AppData\Local\Microsoft\Windows\INetCache\Content.Word\Logo.jp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9220" y="13969365"/>
          <a:ext cx="914400" cy="100584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tayl\Desktop\00%20eTextbook%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 Decimals"/>
      <sheetName val="+- Directed Numbers"/>
      <sheetName val="+- Directed Numbers 2"/>
      <sheetName val="Dividing Using Decimals"/>
      <sheetName val="Equating Rations"/>
      <sheetName val="Equivalent Fractions"/>
      <sheetName val="Expanding Brackets Using Surds"/>
      <sheetName val="Fractions of Amounts"/>
      <sheetName val="Indices"/>
      <sheetName val="Long Multiplication"/>
      <sheetName val="Multiplying by Powers of 10"/>
      <sheetName val="Multiplying Decimals"/>
      <sheetName val="Multiplying Fractions"/>
      <sheetName val="Rationalising The Denominator"/>
      <sheetName val="Short Division"/>
      <sheetName val="Simplifying Fractions"/>
      <sheetName val="Simplifying Surds"/>
      <sheetName val="Simplifying Using Surds"/>
      <sheetName val="Basic Substitution"/>
      <sheetName val="Expanding Brackets"/>
      <sheetName val="Equating Coefficients"/>
      <sheetName val="Quadratic Sequences"/>
      <sheetName val="Simultaneous Equations"/>
      <sheetName val="Solving Inequalities"/>
      <sheetName val="Area of 2D Shapes"/>
      <sheetName val="Drawing Pie Charts"/>
      <sheetName val="Scatter Graphs"/>
      <sheetName val="3 x 4 Template"/>
      <sheetName val="6 x 2 Template"/>
      <sheetName val="A4 Template"/>
    </sheetNames>
    <sheetDataSet>
      <sheetData sheetId="0"/>
      <sheetData sheetId="1"/>
      <sheetData sheetId="2"/>
      <sheetData sheetId="3"/>
      <sheetData sheetId="4"/>
      <sheetData sheetId="5"/>
      <sheetData sheetId="6"/>
      <sheetData sheetId="7"/>
      <sheetData sheetId="8"/>
      <sheetData sheetId="9">
        <row r="9">
          <cell r="A9" t="str">
            <v>¼</v>
          </cell>
        </row>
        <row r="10">
          <cell r="A10" t="str">
            <v>½</v>
          </cell>
        </row>
        <row r="11">
          <cell r="A11" t="str">
            <v>⅓</v>
          </cell>
        </row>
        <row r="12">
          <cell r="A12" t="str">
            <v>⅕</v>
          </cell>
        </row>
        <row r="13">
          <cell r="A13" t="str">
            <v>⅙</v>
          </cell>
        </row>
        <row r="14">
          <cell r="A14" t="str">
            <v>⅛</v>
          </cell>
        </row>
        <row r="15">
          <cell r="A15" t="str">
            <v>¾</v>
          </cell>
        </row>
        <row r="16">
          <cell r="A16" t="str">
            <v>⅔</v>
          </cell>
        </row>
        <row r="17">
          <cell r="A17" t="str">
            <v>⅖</v>
          </cell>
        </row>
        <row r="18">
          <cell r="A18" t="str">
            <v>⅗</v>
          </cell>
        </row>
        <row r="19">
          <cell r="A19" t="str">
            <v>⅘</v>
          </cell>
        </row>
        <row r="20">
          <cell r="A20" t="str">
            <v>⅚</v>
          </cell>
        </row>
        <row r="21">
          <cell r="A21" t="str">
            <v>⅜</v>
          </cell>
        </row>
        <row r="22">
          <cell r="A22" t="str">
            <v>⅝</v>
          </cell>
        </row>
        <row r="23">
          <cell r="A23" t="str">
            <v>⅞</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
          <cell r="H9">
            <v>35</v>
          </cell>
          <cell r="J9">
            <v>35</v>
          </cell>
        </row>
        <row r="10">
          <cell r="H10">
            <v>19</v>
          </cell>
          <cell r="J10">
            <v>16</v>
          </cell>
        </row>
        <row r="11">
          <cell r="H11">
            <v>27</v>
          </cell>
          <cell r="J11">
            <v>28</v>
          </cell>
        </row>
        <row r="12">
          <cell r="H12">
            <v>36</v>
          </cell>
          <cell r="J12">
            <v>31</v>
          </cell>
        </row>
        <row r="13">
          <cell r="H13">
            <v>27</v>
          </cell>
          <cell r="J13">
            <v>29</v>
          </cell>
        </row>
        <row r="14">
          <cell r="H14">
            <v>26</v>
          </cell>
          <cell r="J14">
            <v>26</v>
          </cell>
        </row>
        <row r="15">
          <cell r="H15">
            <v>20</v>
          </cell>
          <cell r="J15">
            <v>19</v>
          </cell>
        </row>
        <row r="16">
          <cell r="H16">
            <v>25</v>
          </cell>
          <cell r="J16">
            <v>21</v>
          </cell>
        </row>
        <row r="17">
          <cell r="H17">
            <v>19</v>
          </cell>
          <cell r="J17">
            <v>17</v>
          </cell>
        </row>
        <row r="18">
          <cell r="H18">
            <v>15</v>
          </cell>
          <cell r="J18">
            <v>12</v>
          </cell>
        </row>
        <row r="19">
          <cell r="H19">
            <v>34</v>
          </cell>
          <cell r="J19">
            <v>31</v>
          </cell>
        </row>
        <row r="20">
          <cell r="H20">
            <v>40</v>
          </cell>
          <cell r="J20">
            <v>48</v>
          </cell>
        </row>
        <row r="21">
          <cell r="H21">
            <v>38</v>
          </cell>
          <cell r="J21">
            <v>33</v>
          </cell>
        </row>
        <row r="22">
          <cell r="H22">
            <v>21</v>
          </cell>
          <cell r="J22">
            <v>16</v>
          </cell>
        </row>
        <row r="23">
          <cell r="H23">
            <v>25</v>
          </cell>
          <cell r="J23">
            <v>27</v>
          </cell>
        </row>
        <row r="24">
          <cell r="H24">
            <v>27</v>
          </cell>
          <cell r="J24">
            <v>26</v>
          </cell>
        </row>
      </sheetData>
      <sheetData sheetId="29"/>
      <sheetData sheetId="30"/>
      <sheetData sheetId="31">
        <row r="2">
          <cell r="B2" t="str">
            <v>+</v>
          </cell>
        </row>
        <row r="3">
          <cell r="B3"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AH49"/>
  <sheetViews>
    <sheetView tabSelected="1" zoomScaleNormal="100" workbookViewId="0"/>
  </sheetViews>
  <sheetFormatPr defaultColWidth="2.88671875" defaultRowHeight="15" customHeight="1" x14ac:dyDescent="0.3"/>
  <sheetData>
    <row r="1" spans="1:34" ht="15" customHeight="1" x14ac:dyDescent="0.3">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15" customHeight="1" x14ac:dyDescent="0.3">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ht="15" customHeight="1" x14ac:dyDescent="0.3">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3">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ht="15" customHeight="1" x14ac:dyDescent="0.3">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x14ac:dyDescent="0.3">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 customHeight="1" x14ac:dyDescent="0.3">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3">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ht="15" customHeight="1" x14ac:dyDescent="0.3">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ht="15" customHeight="1" x14ac:dyDescent="0.3">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15" customHeight="1" x14ac:dyDescent="0.3">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5" customHeight="1" x14ac:dyDescent="0.3">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ht="15" customHeight="1" x14ac:dyDescent="0.3">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15" customHeight="1" x14ac:dyDescent="0.3">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row>
    <row r="15" spans="1:34" ht="15" customHeight="1" x14ac:dyDescent="0.3">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34" ht="15" customHeight="1" x14ac:dyDescent="0.3">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row r="17" spans="1:34" ht="15" customHeight="1" x14ac:dyDescent="0.3">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1:34" ht="15" customHeight="1" x14ac:dyDescent="0.3">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1:34" ht="15" customHeight="1" x14ac:dyDescent="0.3">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1:34" ht="15" customHeight="1" x14ac:dyDescent="0.3">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row>
    <row r="21" spans="1:34" ht="15" customHeight="1" x14ac:dyDescent="0.3">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ht="15" customHeight="1" x14ac:dyDescent="0.3">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row>
    <row r="23" spans="1:34" ht="15" customHeight="1" x14ac:dyDescent="0.3">
      <c r="A23" s="12"/>
      <c r="B23" s="13"/>
      <c r="C23" s="13"/>
      <c r="D23" s="13"/>
      <c r="E23" s="13"/>
      <c r="F23" s="13"/>
      <c r="G23" s="13"/>
      <c r="H23" s="13"/>
      <c r="I23" s="13"/>
      <c r="J23" s="13"/>
      <c r="K23" s="13"/>
      <c r="L23" s="13"/>
      <c r="M23" s="13"/>
      <c r="N23" s="13"/>
      <c r="O23" s="13"/>
      <c r="P23" s="13"/>
      <c r="Q23" s="12"/>
      <c r="R23" s="12"/>
      <c r="S23" s="13"/>
      <c r="T23" s="13"/>
      <c r="U23" s="13"/>
      <c r="V23" s="13"/>
      <c r="W23" s="13"/>
      <c r="X23" s="13"/>
      <c r="Y23" s="13"/>
      <c r="Z23" s="13"/>
      <c r="AA23" s="13"/>
      <c r="AB23" s="13"/>
      <c r="AC23" s="13"/>
      <c r="AD23" s="13"/>
      <c r="AE23" s="13"/>
      <c r="AF23" s="13"/>
      <c r="AG23" s="13"/>
      <c r="AH23" s="12"/>
    </row>
    <row r="24" spans="1:34" ht="15" customHeight="1" x14ac:dyDescent="0.3">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4" ht="15" customHeight="1" x14ac:dyDescent="0.3">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row>
    <row r="26" spans="1:34" ht="15" customHeight="1" thickBot="1" x14ac:dyDescent="0.3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34" ht="15" customHeight="1" x14ac:dyDescent="0.3">
      <c r="A27" s="12"/>
      <c r="B27" s="12"/>
      <c r="C27" s="170" t="s">
        <v>153</v>
      </c>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2"/>
      <c r="AG27" s="12"/>
      <c r="AH27" s="12"/>
    </row>
    <row r="28" spans="1:34" ht="15" customHeight="1" x14ac:dyDescent="0.3">
      <c r="A28" s="12"/>
      <c r="B28" s="12"/>
      <c r="C28" s="173"/>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5"/>
      <c r="AG28" s="12"/>
      <c r="AH28" s="12"/>
    </row>
    <row r="29" spans="1:34" ht="15" customHeight="1" x14ac:dyDescent="0.3">
      <c r="A29" s="12"/>
      <c r="B29" s="12"/>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5"/>
      <c r="AG29" s="12"/>
      <c r="AH29" s="12"/>
    </row>
    <row r="30" spans="1:34" ht="15" customHeight="1" x14ac:dyDescent="0.3">
      <c r="A30" s="12"/>
      <c r="B30" s="12"/>
      <c r="C30" s="173"/>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5"/>
      <c r="AG30" s="12"/>
      <c r="AH30" s="12"/>
    </row>
    <row r="31" spans="1:34" ht="15" customHeight="1" x14ac:dyDescent="0.3">
      <c r="A31" s="12"/>
      <c r="B31" s="12"/>
      <c r="C31" s="173"/>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5"/>
      <c r="AG31" s="12"/>
      <c r="AH31" s="12"/>
    </row>
    <row r="32" spans="1:34" ht="15" customHeight="1" x14ac:dyDescent="0.3">
      <c r="A32" s="12"/>
      <c r="B32" s="12"/>
      <c r="C32" s="173"/>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5"/>
      <c r="AG32" s="12"/>
      <c r="AH32" s="12"/>
    </row>
    <row r="33" spans="1:34" ht="15" customHeight="1" x14ac:dyDescent="0.3">
      <c r="A33" s="12"/>
      <c r="B33" s="12"/>
      <c r="C33" s="173"/>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5"/>
      <c r="AG33" s="12"/>
      <c r="AH33" s="12"/>
    </row>
    <row r="34" spans="1:34" ht="15" customHeight="1" x14ac:dyDescent="0.3">
      <c r="A34" s="12"/>
      <c r="B34" s="12"/>
      <c r="C34" s="173"/>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5"/>
      <c r="AG34" s="12"/>
      <c r="AH34" s="12"/>
    </row>
    <row r="35" spans="1:34" ht="15" customHeight="1" x14ac:dyDescent="0.3">
      <c r="A35" s="12"/>
      <c r="B35" s="12"/>
      <c r="C35" s="173"/>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5"/>
      <c r="AG35" s="12"/>
      <c r="AH35" s="12"/>
    </row>
    <row r="36" spans="1:34" ht="15" customHeight="1" x14ac:dyDescent="0.3">
      <c r="A36" s="12"/>
      <c r="B36" s="13"/>
      <c r="C36" s="173"/>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5"/>
      <c r="AG36" s="13"/>
      <c r="AH36" s="12"/>
    </row>
    <row r="37" spans="1:34" ht="15" customHeight="1" x14ac:dyDescent="0.3">
      <c r="A37" s="12"/>
      <c r="B37" s="12"/>
      <c r="C37" s="173"/>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5"/>
      <c r="AG37" s="12"/>
      <c r="AH37" s="12"/>
    </row>
    <row r="38" spans="1:34" ht="15" customHeight="1" x14ac:dyDescent="0.3">
      <c r="A38" s="12"/>
      <c r="B38" s="12"/>
      <c r="C38" s="173"/>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5"/>
      <c r="AG38" s="12"/>
      <c r="AH38" s="12"/>
    </row>
    <row r="39" spans="1:34" ht="15" customHeight="1" x14ac:dyDescent="0.3">
      <c r="A39" s="12"/>
      <c r="B39" s="12"/>
      <c r="C39" s="173"/>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5"/>
      <c r="AG39" s="12"/>
      <c r="AH39" s="12"/>
    </row>
    <row r="40" spans="1:34" ht="15" customHeight="1" x14ac:dyDescent="0.3">
      <c r="A40" s="12"/>
      <c r="B40" s="12"/>
      <c r="C40" s="173"/>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5"/>
      <c r="AG40" s="12"/>
      <c r="AH40" s="12"/>
    </row>
    <row r="41" spans="1:34" ht="15" customHeight="1" x14ac:dyDescent="0.3">
      <c r="A41" s="12"/>
      <c r="B41" s="12"/>
      <c r="C41" s="173"/>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5"/>
      <c r="AG41" s="12"/>
      <c r="AH41" s="12"/>
    </row>
    <row r="42" spans="1:34" ht="15" customHeight="1" x14ac:dyDescent="0.3">
      <c r="A42" s="12"/>
      <c r="B42" s="12"/>
      <c r="C42" s="173"/>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5"/>
      <c r="AG42" s="12"/>
      <c r="AH42" s="12"/>
    </row>
    <row r="43" spans="1:34" ht="15" customHeight="1" thickBot="1" x14ac:dyDescent="0.35">
      <c r="A43" s="12"/>
      <c r="B43" s="12"/>
      <c r="C43" s="176"/>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8"/>
      <c r="AG43" s="12"/>
      <c r="AH43" s="12"/>
    </row>
    <row r="44" spans="1:34" ht="15" customHeight="1" x14ac:dyDescent="0.3">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row>
    <row r="45" spans="1:34" ht="15" customHeight="1" x14ac:dyDescent="0.3">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1:34" ht="15" customHeight="1" x14ac:dyDescent="0.3">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row>
    <row r="47" spans="1:34" ht="15" customHeight="1" x14ac:dyDescent="0.3">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row>
    <row r="48" spans="1:34" ht="15" customHeight="1" x14ac:dyDescent="0.3">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row r="49" spans="1:34" ht="15" customHeight="1" x14ac:dyDescent="0.3">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row>
  </sheetData>
  <sheetProtection algorithmName="SHA-512" hashValue="a54bMeCuqW3xJI+IFhwvdKoDCsnPtQk5nxYTfKf2K58xJXZorhaGU9wKvtn19OyLIiU5oh6OtKJIRKdsQlIATw==" saltValue="1LNCJrjO3pOVR3oqT2dwTg==" spinCount="100000" sheet="1" objects="1" scenarios="1"/>
  <mergeCells count="1">
    <mergeCell ref="C27:AF43"/>
  </mergeCells>
  <pageMargins left="0.25" right="0.25"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79998168889431442"/>
  </sheetPr>
  <dimension ref="A1:AN98"/>
  <sheetViews>
    <sheetView zoomScaleNormal="100" workbookViewId="0"/>
  </sheetViews>
  <sheetFormatPr defaultColWidth="2.88671875" defaultRowHeight="14.4" x14ac:dyDescent="0.3"/>
  <cols>
    <col min="5" max="7" width="2.88671875" customWidth="1"/>
    <col min="12" max="14" width="2.88671875" customWidth="1"/>
    <col min="19" max="21" width="2.88671875" customWidth="1"/>
    <col min="26" max="28" width="2.88671875" customWidth="1"/>
  </cols>
  <sheetData>
    <row r="1" spans="1:40"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40" x14ac:dyDescent="0.3">
      <c r="A2" s="3"/>
      <c r="B2" s="3"/>
      <c r="C2" s="3"/>
      <c r="D2" s="226" t="s">
        <v>179</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40"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40"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40"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40"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40"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40" x14ac:dyDescent="0.3">
      <c r="A8" s="3"/>
      <c r="B8" s="6"/>
      <c r="C8" s="6"/>
      <c r="D8" s="5" t="s">
        <v>0</v>
      </c>
      <c r="E8" s="8">
        <f ca="1">RANDBETWEEN(11,15)/10</f>
        <v>1.3</v>
      </c>
      <c r="F8" s="8">
        <f ca="1">RANDBETWEEN(3,8)</f>
        <v>7</v>
      </c>
      <c r="G8" s="8">
        <f ca="1">E8*F8</f>
        <v>9.1</v>
      </c>
      <c r="H8" s="8"/>
      <c r="I8" s="8"/>
      <c r="J8" s="5"/>
      <c r="K8" s="5" t="s">
        <v>1</v>
      </c>
      <c r="L8" s="8">
        <f ca="1">RANDBETWEEN(3,8)/10</f>
        <v>0.4</v>
      </c>
      <c r="M8" s="8">
        <f ca="1">RANDBETWEEN(3,8)</f>
        <v>7</v>
      </c>
      <c r="N8" s="8">
        <f ca="1">L8*M8</f>
        <v>2.8000000000000003</v>
      </c>
      <c r="O8" s="8"/>
      <c r="P8" s="8"/>
      <c r="Q8" s="5"/>
      <c r="R8" s="5" t="s">
        <v>2</v>
      </c>
      <c r="S8" s="8">
        <f ca="1">RANDBETWEEN(12,19)/10</f>
        <v>1.4</v>
      </c>
      <c r="T8" s="8">
        <f ca="1">RANDBETWEEN(5,9)</f>
        <v>5</v>
      </c>
      <c r="U8" s="8">
        <f ca="1">S8*T8</f>
        <v>7</v>
      </c>
      <c r="V8" s="8"/>
      <c r="W8" s="8"/>
      <c r="X8" s="5"/>
      <c r="Y8" s="5" t="s">
        <v>3</v>
      </c>
      <c r="Z8" s="8">
        <f ca="1">RANDBETWEEN(112,299)/10^RANDBETWEEN(1,3)</f>
        <v>24</v>
      </c>
      <c r="AA8" s="8">
        <f ca="1">RANDBETWEEN(3,8)</f>
        <v>7</v>
      </c>
      <c r="AB8" s="8">
        <f ca="1">Z8*AA8</f>
        <v>168</v>
      </c>
      <c r="AC8" s="8"/>
      <c r="AD8" s="5"/>
      <c r="AE8" s="5"/>
      <c r="AF8" s="6"/>
      <c r="AG8" s="6"/>
      <c r="AH8" s="6"/>
      <c r="AL8" s="10"/>
    </row>
    <row r="9" spans="1:40" ht="15" customHeight="1" x14ac:dyDescent="0.3">
      <c r="A9" s="3"/>
      <c r="B9" s="6"/>
      <c r="C9" s="6"/>
      <c r="D9" s="217" t="str">
        <f ca="1">CONCATENATE(G8," ÷ ",F8)</f>
        <v>9.1 ÷ 7</v>
      </c>
      <c r="E9" s="217"/>
      <c r="F9" s="217"/>
      <c r="G9" s="217"/>
      <c r="H9" s="217"/>
      <c r="I9" s="217"/>
      <c r="J9" s="217"/>
      <c r="K9" s="217" t="str">
        <f ca="1">CONCATENATE(N8," ÷ ",M8)</f>
        <v>2.8 ÷ 7</v>
      </c>
      <c r="L9" s="217"/>
      <c r="M9" s="217"/>
      <c r="N9" s="217"/>
      <c r="O9" s="217"/>
      <c r="P9" s="217"/>
      <c r="Q9" s="217"/>
      <c r="R9" s="217" t="str">
        <f ca="1">CONCATENATE(U8," ÷ ",T8)</f>
        <v>7 ÷ 5</v>
      </c>
      <c r="S9" s="217"/>
      <c r="T9" s="217"/>
      <c r="U9" s="217"/>
      <c r="V9" s="217"/>
      <c r="W9" s="217"/>
      <c r="X9" s="217"/>
      <c r="Y9" s="217" t="str">
        <f ca="1">CONCATENATE(AB8," ÷ ",AA8)</f>
        <v>168 ÷ 7</v>
      </c>
      <c r="Z9" s="217"/>
      <c r="AA9" s="217"/>
      <c r="AB9" s="217"/>
      <c r="AC9" s="217"/>
      <c r="AD9" s="217"/>
      <c r="AE9" s="217"/>
      <c r="AF9" s="6"/>
      <c r="AG9" s="6"/>
      <c r="AH9" s="6"/>
    </row>
    <row r="10" spans="1:40" ht="15" customHeight="1" x14ac:dyDescent="0.3">
      <c r="A10" s="3"/>
      <c r="B10" s="6"/>
      <c r="C10" s="6"/>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6"/>
      <c r="AG10" s="6"/>
      <c r="AH10" s="6"/>
      <c r="AN10" s="10"/>
    </row>
    <row r="11" spans="1:40" ht="15" customHeight="1" x14ac:dyDescent="0.3">
      <c r="A11" s="3"/>
      <c r="B11" s="6"/>
      <c r="C11" s="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
      <c r="AG11" s="6"/>
      <c r="AH11" s="6"/>
    </row>
    <row r="12" spans="1:40" ht="15" customHeight="1" x14ac:dyDescent="0.3">
      <c r="A12" s="3"/>
      <c r="B12" s="6"/>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
      <c r="AG12" s="6"/>
      <c r="AH12" s="6"/>
    </row>
    <row r="13" spans="1:40" x14ac:dyDescent="0.3">
      <c r="A13" s="3"/>
      <c r="B13" s="6"/>
      <c r="C13" s="6"/>
      <c r="D13" s="5" t="s">
        <v>4</v>
      </c>
      <c r="E13" s="8">
        <f ca="1">RANDBETWEEN(300,799)/10^RANDBETWEEN(1,3)</f>
        <v>75</v>
      </c>
      <c r="F13" s="8">
        <f ca="1">RANDBETWEEN(3,5)</f>
        <v>3</v>
      </c>
      <c r="G13" s="8">
        <f ca="1">E13*F13</f>
        <v>225</v>
      </c>
      <c r="H13" s="8"/>
      <c r="I13" s="5"/>
      <c r="J13" s="5"/>
      <c r="K13" s="5" t="s">
        <v>5</v>
      </c>
      <c r="L13" s="8">
        <f ca="1">RANDBETWEEN(11,25)/10^RANDBETWEEN(1,3)</f>
        <v>1.9E-2</v>
      </c>
      <c r="M13" s="8">
        <f ca="1">RANDBETWEEN(7,12)</f>
        <v>7</v>
      </c>
      <c r="N13" s="8">
        <f ca="1">L13*M13</f>
        <v>0.13300000000000001</v>
      </c>
      <c r="O13" s="8"/>
      <c r="P13" s="8"/>
      <c r="Q13" s="5"/>
      <c r="R13" s="5" t="s">
        <v>6</v>
      </c>
      <c r="S13" s="8">
        <f ca="1">RANDBETWEEN(19,25)/10^RANDBETWEEN(1,3)</f>
        <v>2.3E-2</v>
      </c>
      <c r="T13" s="8">
        <f ca="1">RANDBETWEEN(12,15)</f>
        <v>15</v>
      </c>
      <c r="U13" s="8">
        <f ca="1">S13*T13</f>
        <v>0.34499999999999997</v>
      </c>
      <c r="V13" s="8"/>
      <c r="W13" s="5"/>
      <c r="X13" s="5"/>
      <c r="Y13" s="5" t="s">
        <v>7</v>
      </c>
      <c r="Z13" s="8">
        <f ca="1">RANDBETWEEN(21,50)/10^RANDBETWEEN(1,3)</f>
        <v>0.36</v>
      </c>
      <c r="AA13" s="8">
        <f ca="1">RANDBETWEEN(14,25)</f>
        <v>25</v>
      </c>
      <c r="AB13" s="8">
        <f ca="1">Z13*AA13</f>
        <v>9</v>
      </c>
      <c r="AC13" s="8"/>
      <c r="AD13" s="8"/>
      <c r="AE13" s="5"/>
      <c r="AF13" s="6"/>
      <c r="AG13" s="6"/>
      <c r="AH13" s="6"/>
    </row>
    <row r="14" spans="1:40" ht="15" customHeight="1" x14ac:dyDescent="0.3">
      <c r="A14" s="3"/>
      <c r="B14" s="6"/>
      <c r="C14" s="6"/>
      <c r="D14" s="217" t="str">
        <f ca="1">CONCATENATE(G13," ÷ ",F13)</f>
        <v>225 ÷ 3</v>
      </c>
      <c r="E14" s="217"/>
      <c r="F14" s="217"/>
      <c r="G14" s="217"/>
      <c r="H14" s="217"/>
      <c r="I14" s="217"/>
      <c r="J14" s="217"/>
      <c r="K14" s="217" t="str">
        <f ca="1">CONCATENATE(N13," ÷ ",M13)</f>
        <v>0.133 ÷ 7</v>
      </c>
      <c r="L14" s="217"/>
      <c r="M14" s="217"/>
      <c r="N14" s="217"/>
      <c r="O14" s="217"/>
      <c r="P14" s="217"/>
      <c r="Q14" s="217"/>
      <c r="R14" s="217" t="str">
        <f ca="1">CONCATENATE(U13," ÷ ",T13)</f>
        <v>0.345 ÷ 15</v>
      </c>
      <c r="S14" s="217"/>
      <c r="T14" s="217"/>
      <c r="U14" s="217"/>
      <c r="V14" s="217"/>
      <c r="W14" s="217"/>
      <c r="X14" s="217"/>
      <c r="Y14" s="217" t="str">
        <f ca="1">CONCATENATE(AB13," ÷ ",AA13)</f>
        <v>9 ÷ 25</v>
      </c>
      <c r="Z14" s="217"/>
      <c r="AA14" s="217"/>
      <c r="AB14" s="217"/>
      <c r="AC14" s="217"/>
      <c r="AD14" s="217"/>
      <c r="AE14" s="217"/>
      <c r="AF14" s="6"/>
      <c r="AG14" s="6"/>
      <c r="AH14" s="6"/>
    </row>
    <row r="15" spans="1:40" ht="15" customHeight="1" x14ac:dyDescent="0.3">
      <c r="A15" s="3"/>
      <c r="B15" s="6"/>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
      <c r="AG15" s="6"/>
      <c r="AH15" s="6"/>
    </row>
    <row r="16" spans="1:40" ht="15" customHeight="1" x14ac:dyDescent="0.3">
      <c r="A16" s="3"/>
      <c r="B16" s="6"/>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
      <c r="AG16" s="6"/>
      <c r="AH16" s="6"/>
    </row>
    <row r="17" spans="1:38" ht="15" customHeight="1" x14ac:dyDescent="0.3">
      <c r="A17" s="3"/>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
      <c r="AG17" s="6"/>
      <c r="AH17" s="6"/>
    </row>
    <row r="18" spans="1:38" x14ac:dyDescent="0.3">
      <c r="A18" s="3"/>
      <c r="B18" s="6"/>
      <c r="C18" s="6"/>
      <c r="D18" s="5" t="s">
        <v>8</v>
      </c>
      <c r="E18" s="8">
        <f ca="1">RANDBETWEEN(400,799)/10^RANDBETWEEN(1,4)</f>
        <v>7.1800000000000003E-2</v>
      </c>
      <c r="F18" s="8">
        <f ca="1">RANDBETWEEN(11,35)</f>
        <v>31</v>
      </c>
      <c r="G18" s="8">
        <f ca="1">E18*F18</f>
        <v>2.2258</v>
      </c>
      <c r="H18" s="8"/>
      <c r="I18" s="8"/>
      <c r="J18" s="5"/>
      <c r="K18" s="5" t="s">
        <v>9</v>
      </c>
      <c r="L18" s="8">
        <f ca="1">RANDBETWEEN(3,8)*0.5/10^RANDBETWEEN(2,5)</f>
        <v>1.4999999999999999E-4</v>
      </c>
      <c r="M18" s="8">
        <f ca="1">RANDBETWEEN(3,8)</f>
        <v>7</v>
      </c>
      <c r="N18" s="8">
        <f ca="1">L18*M18</f>
        <v>1.0499999999999999E-3</v>
      </c>
      <c r="O18" s="8"/>
      <c r="P18" s="8"/>
      <c r="Q18" s="5"/>
      <c r="R18" s="5" t="s">
        <v>10</v>
      </c>
      <c r="S18" s="8">
        <f ca="1">RANDBETWEEN(101,499)/10^RANDBETWEEN(2,5)</f>
        <v>1.83E-2</v>
      </c>
      <c r="T18" s="8">
        <f ca="1">RANDBETWEEN(3,8)</f>
        <v>6</v>
      </c>
      <c r="U18" s="8">
        <f ca="1">S18*T18</f>
        <v>0.10980000000000001</v>
      </c>
      <c r="V18" s="8"/>
      <c r="W18" s="8"/>
      <c r="X18" s="5"/>
      <c r="Y18" s="5" t="s">
        <v>11</v>
      </c>
      <c r="Z18" s="8">
        <f ca="1">RANDBETWEEN(10,349)/10^RANDBETWEEN(3,5)</f>
        <v>1.83E-2</v>
      </c>
      <c r="AA18" s="8">
        <f ca="1">RANDBETWEEN(3,8)</f>
        <v>3</v>
      </c>
      <c r="AB18" s="8">
        <f ca="1">Z18*AA18</f>
        <v>5.4900000000000004E-2</v>
      </c>
      <c r="AC18" s="8"/>
      <c r="AD18" s="5"/>
      <c r="AE18" s="5"/>
      <c r="AF18" s="6"/>
      <c r="AG18" s="5"/>
      <c r="AH18" s="6"/>
      <c r="AL18" s="10"/>
    </row>
    <row r="19" spans="1:38" ht="15" customHeight="1" x14ac:dyDescent="0.3">
      <c r="A19" s="3"/>
      <c r="B19" s="6"/>
      <c r="C19" s="6"/>
      <c r="D19" s="217" t="str">
        <f ca="1">CONCATENATE(G18," ÷ ",F18)</f>
        <v>2.2258 ÷ 31</v>
      </c>
      <c r="E19" s="217"/>
      <c r="F19" s="217"/>
      <c r="G19" s="217"/>
      <c r="H19" s="217"/>
      <c r="I19" s="217"/>
      <c r="J19" s="217"/>
      <c r="K19" s="217" t="str">
        <f ca="1">CONCATENATE(N18," ÷ ",M18)</f>
        <v>0.00105 ÷ 7</v>
      </c>
      <c r="L19" s="217"/>
      <c r="M19" s="217"/>
      <c r="N19" s="217"/>
      <c r="O19" s="217"/>
      <c r="P19" s="217"/>
      <c r="Q19" s="217"/>
      <c r="R19" s="217" t="str">
        <f ca="1">CONCATENATE(U18," ÷ ",T18)</f>
        <v>0.1098 ÷ 6</v>
      </c>
      <c r="S19" s="217"/>
      <c r="T19" s="217"/>
      <c r="U19" s="217"/>
      <c r="V19" s="217"/>
      <c r="W19" s="217"/>
      <c r="X19" s="217"/>
      <c r="Y19" s="217" t="str">
        <f ca="1">CONCATENATE(AB18," ÷ ",AA18)</f>
        <v>0.0549 ÷ 3</v>
      </c>
      <c r="Z19" s="217"/>
      <c r="AA19" s="217"/>
      <c r="AB19" s="217"/>
      <c r="AC19" s="217"/>
      <c r="AD19" s="217"/>
      <c r="AE19" s="217"/>
      <c r="AF19" s="6"/>
      <c r="AG19" s="6"/>
      <c r="AH19" s="6"/>
    </row>
    <row r="20" spans="1:38" ht="15" customHeight="1" x14ac:dyDescent="0.3">
      <c r="A20" s="3"/>
      <c r="B20" s="6"/>
      <c r="C20" s="6"/>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6"/>
      <c r="AG20" s="6"/>
      <c r="AH20" s="6"/>
    </row>
    <row r="21" spans="1:38" ht="15" customHeight="1" x14ac:dyDescent="0.3">
      <c r="A21" s="3"/>
      <c r="B21" s="6"/>
      <c r="C21" s="6"/>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6"/>
      <c r="AG21" s="6"/>
      <c r="AH21" s="6"/>
    </row>
    <row r="22" spans="1:38" ht="15" customHeight="1" x14ac:dyDescent="0.3">
      <c r="A22" s="3"/>
      <c r="B22" s="6"/>
      <c r="C22" s="6"/>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6"/>
      <c r="AG22" s="6"/>
      <c r="AH22" s="6"/>
    </row>
    <row r="23" spans="1:38" x14ac:dyDescent="0.3">
      <c r="A23" s="3"/>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8" x14ac:dyDescent="0.3">
      <c r="A24" s="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Dividing Using Decimals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t="str">
        <f ca="1">D9</f>
        <v>9.1 ÷ 7</v>
      </c>
      <c r="E34" s="217"/>
      <c r="F34" s="217"/>
      <c r="G34" s="217"/>
      <c r="H34" s="217"/>
      <c r="I34" s="217"/>
      <c r="J34" s="217"/>
      <c r="K34" s="217" t="str">
        <f ca="1">K9</f>
        <v>2.8 ÷ 7</v>
      </c>
      <c r="L34" s="217"/>
      <c r="M34" s="217"/>
      <c r="N34" s="217"/>
      <c r="O34" s="217"/>
      <c r="P34" s="217"/>
      <c r="Q34" s="217"/>
      <c r="R34" s="217" t="str">
        <f ca="1">R9</f>
        <v>7 ÷ 5</v>
      </c>
      <c r="S34" s="217"/>
      <c r="T34" s="217"/>
      <c r="U34" s="217"/>
      <c r="V34" s="217"/>
      <c r="W34" s="217"/>
      <c r="X34" s="217"/>
      <c r="Y34" s="217" t="str">
        <f ca="1">Y9</f>
        <v>168 ÷ 7</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3"/>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t="str">
        <f ca="1">D14</f>
        <v>225 ÷ 3</v>
      </c>
      <c r="E39" s="217"/>
      <c r="F39" s="217"/>
      <c r="G39" s="217"/>
      <c r="H39" s="217"/>
      <c r="I39" s="217"/>
      <c r="J39" s="217"/>
      <c r="K39" s="217" t="str">
        <f ca="1">K14</f>
        <v>0.133 ÷ 7</v>
      </c>
      <c r="L39" s="217"/>
      <c r="M39" s="217"/>
      <c r="N39" s="217"/>
      <c r="O39" s="217"/>
      <c r="P39" s="217"/>
      <c r="Q39" s="217"/>
      <c r="R39" s="217" t="str">
        <f ca="1">R14</f>
        <v>0.345 ÷ 15</v>
      </c>
      <c r="S39" s="217"/>
      <c r="T39" s="217"/>
      <c r="U39" s="217"/>
      <c r="V39" s="217"/>
      <c r="W39" s="217"/>
      <c r="X39" s="217"/>
      <c r="Y39" s="217" t="str">
        <f ca="1">Y14</f>
        <v>9 ÷ 25</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2.2258 ÷ 31</v>
      </c>
      <c r="E44" s="217"/>
      <c r="F44" s="217"/>
      <c r="G44" s="217"/>
      <c r="H44" s="217"/>
      <c r="I44" s="217"/>
      <c r="J44" s="217"/>
      <c r="K44" s="217" t="str">
        <f ca="1">K19</f>
        <v>0.00105 ÷ 7</v>
      </c>
      <c r="L44" s="217"/>
      <c r="M44" s="217"/>
      <c r="N44" s="217"/>
      <c r="O44" s="217"/>
      <c r="P44" s="217"/>
      <c r="Q44" s="217"/>
      <c r="R44" s="217" t="str">
        <f ca="1">R19</f>
        <v>0.1098 ÷ 6</v>
      </c>
      <c r="S44" s="217"/>
      <c r="T44" s="217"/>
      <c r="U44" s="217"/>
      <c r="V44" s="217"/>
      <c r="W44" s="217"/>
      <c r="X44" s="217"/>
      <c r="Y44" s="217" t="str">
        <f ca="1">Y19</f>
        <v>0.0549 ÷ 3</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3"/>
      <c r="AG46" s="3"/>
      <c r="AH46" s="3"/>
    </row>
    <row r="47" spans="1:38" ht="15" customHeight="1" x14ac:dyDescent="0.3">
      <c r="A47" s="3"/>
      <c r="B47" s="3"/>
      <c r="C47" s="3"/>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Dividing Using Decimals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E8</f>
        <v>1.3</v>
      </c>
      <c r="E58" s="230"/>
      <c r="F58" s="230"/>
      <c r="G58" s="230"/>
      <c r="H58" s="230"/>
      <c r="I58" s="230"/>
      <c r="J58" s="230"/>
      <c r="K58" s="230">
        <f ca="1">L8</f>
        <v>0.4</v>
      </c>
      <c r="L58" s="230"/>
      <c r="M58" s="230"/>
      <c r="N58" s="230"/>
      <c r="O58" s="230"/>
      <c r="P58" s="230"/>
      <c r="Q58" s="230"/>
      <c r="R58" s="230">
        <f ca="1">S8</f>
        <v>1.4</v>
      </c>
      <c r="S58" s="230"/>
      <c r="T58" s="230"/>
      <c r="U58" s="230"/>
      <c r="V58" s="230"/>
      <c r="W58" s="230"/>
      <c r="X58" s="230"/>
      <c r="Y58" s="230">
        <f ca="1">Z8</f>
        <v>24</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E13</f>
        <v>75</v>
      </c>
      <c r="E63" s="230"/>
      <c r="F63" s="230"/>
      <c r="G63" s="230"/>
      <c r="H63" s="230"/>
      <c r="I63" s="230"/>
      <c r="J63" s="230"/>
      <c r="K63" s="230">
        <f ca="1">L13</f>
        <v>1.9E-2</v>
      </c>
      <c r="L63" s="230"/>
      <c r="M63" s="230"/>
      <c r="N63" s="230"/>
      <c r="O63" s="230"/>
      <c r="P63" s="230"/>
      <c r="Q63" s="230"/>
      <c r="R63" s="230">
        <f ca="1">S13</f>
        <v>2.3E-2</v>
      </c>
      <c r="S63" s="230"/>
      <c r="T63" s="230"/>
      <c r="U63" s="230"/>
      <c r="V63" s="230"/>
      <c r="W63" s="230"/>
      <c r="X63" s="230"/>
      <c r="Y63" s="230">
        <f ca="1">Z13</f>
        <v>0.36</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E18</f>
        <v>7.1800000000000003E-2</v>
      </c>
      <c r="E68" s="230"/>
      <c r="F68" s="230"/>
      <c r="G68" s="230"/>
      <c r="H68" s="230"/>
      <c r="I68" s="230"/>
      <c r="J68" s="230"/>
      <c r="K68" s="230">
        <f ca="1">L18</f>
        <v>1.4999999999999999E-4</v>
      </c>
      <c r="L68" s="230"/>
      <c r="M68" s="230"/>
      <c r="N68" s="230"/>
      <c r="O68" s="230"/>
      <c r="P68" s="230"/>
      <c r="Q68" s="230"/>
      <c r="R68" s="230">
        <f ca="1">S18</f>
        <v>1.83E-2</v>
      </c>
      <c r="S68" s="230"/>
      <c r="T68" s="230"/>
      <c r="U68" s="230"/>
      <c r="V68" s="230"/>
      <c r="W68" s="230"/>
      <c r="X68" s="230"/>
      <c r="Y68" s="230">
        <f ca="1">Z18</f>
        <v>1.83E-2</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Dividing Using Decimals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1.3</v>
      </c>
      <c r="E83" s="230"/>
      <c r="F83" s="230"/>
      <c r="G83" s="230"/>
      <c r="H83" s="230"/>
      <c r="I83" s="230"/>
      <c r="J83" s="230"/>
      <c r="K83" s="230">
        <f ca="1">K58</f>
        <v>0.4</v>
      </c>
      <c r="L83" s="230"/>
      <c r="M83" s="230"/>
      <c r="N83" s="230"/>
      <c r="O83" s="230"/>
      <c r="P83" s="230"/>
      <c r="Q83" s="230"/>
      <c r="R83" s="230">
        <f ca="1">R58</f>
        <v>1.4</v>
      </c>
      <c r="S83" s="230"/>
      <c r="T83" s="230"/>
      <c r="U83" s="230"/>
      <c r="V83" s="230"/>
      <c r="W83" s="230"/>
      <c r="X83" s="230"/>
      <c r="Y83" s="230">
        <f ca="1">Y58</f>
        <v>24</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75</v>
      </c>
      <c r="E88" s="230"/>
      <c r="F88" s="230"/>
      <c r="G88" s="230"/>
      <c r="H88" s="230"/>
      <c r="I88" s="230"/>
      <c r="J88" s="230"/>
      <c r="K88" s="230">
        <f ca="1">K63</f>
        <v>1.9E-2</v>
      </c>
      <c r="L88" s="230"/>
      <c r="M88" s="230"/>
      <c r="N88" s="230"/>
      <c r="O88" s="230"/>
      <c r="P88" s="230"/>
      <c r="Q88" s="230"/>
      <c r="R88" s="230">
        <f ca="1">R63</f>
        <v>2.3E-2</v>
      </c>
      <c r="S88" s="230"/>
      <c r="T88" s="230"/>
      <c r="U88" s="230"/>
      <c r="V88" s="230"/>
      <c r="W88" s="230"/>
      <c r="X88" s="230"/>
      <c r="Y88" s="230">
        <f ca="1">Y63</f>
        <v>0.36</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7.1800000000000003E-2</v>
      </c>
      <c r="E93" s="230"/>
      <c r="F93" s="230"/>
      <c r="G93" s="230"/>
      <c r="H93" s="230"/>
      <c r="I93" s="230"/>
      <c r="J93" s="230"/>
      <c r="K93" s="230">
        <f ca="1">K68</f>
        <v>1.4999999999999999E-4</v>
      </c>
      <c r="L93" s="230"/>
      <c r="M93" s="230"/>
      <c r="N93" s="230"/>
      <c r="O93" s="230"/>
      <c r="P93" s="230"/>
      <c r="Q93" s="230"/>
      <c r="R93" s="230">
        <f ca="1">R68</f>
        <v>1.83E-2</v>
      </c>
      <c r="S93" s="230"/>
      <c r="T93" s="230"/>
      <c r="U93" s="230"/>
      <c r="V93" s="230"/>
      <c r="W93" s="230"/>
      <c r="X93" s="230"/>
      <c r="Y93" s="230">
        <f ca="1">Y68</f>
        <v>1.83E-2</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1lc6mp5V3rKE1ou58xr9pbNcB9fgRe/uxVVxHJV/TdSED/Jl0EwP+JjOJHVbbArLWXaa98pNF/xmwTHV6cKHzg==" saltValue="KT3hqYGidMaMHlKzzPRHZA=="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0900-000000000000}"/>
  </hyperlinks>
  <pageMargins left="0.25" right="0.25"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sheetPr>
  <dimension ref="A1:AN98"/>
  <sheetViews>
    <sheetView zoomScale="80" zoomScaleNormal="80" workbookViewId="0"/>
  </sheetViews>
  <sheetFormatPr defaultColWidth="2.88671875" defaultRowHeight="14.4" x14ac:dyDescent="0.3"/>
  <cols>
    <col min="2" max="2" width="2.88671875" customWidth="1"/>
    <col min="4" max="5" width="2.88671875" customWidth="1"/>
    <col min="11" max="12" width="2.88671875" customWidth="1"/>
    <col min="15" max="15" width="2.88671875" customWidth="1"/>
    <col min="18" max="20" width="2.88671875" customWidth="1"/>
    <col min="25"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6"/>
      <c r="B2" s="6"/>
      <c r="C2" s="6"/>
      <c r="D2" s="225" t="s">
        <v>250</v>
      </c>
      <c r="E2" s="225"/>
      <c r="F2" s="225"/>
      <c r="G2" s="225"/>
      <c r="H2" s="225"/>
      <c r="I2" s="225"/>
      <c r="J2" s="225"/>
      <c r="K2" s="225"/>
      <c r="L2" s="225"/>
      <c r="M2" s="225"/>
      <c r="N2" s="225"/>
      <c r="O2" s="225"/>
      <c r="P2" s="225"/>
      <c r="Q2" s="225"/>
      <c r="R2" s="225"/>
      <c r="S2" s="225"/>
      <c r="T2" s="225"/>
      <c r="U2" s="225"/>
      <c r="V2" s="225"/>
      <c r="W2" s="225"/>
      <c r="X2" s="225"/>
      <c r="Y2" s="225"/>
      <c r="Z2" s="225"/>
      <c r="AA2" s="6"/>
      <c r="AB2" s="6"/>
      <c r="AC2" s="6"/>
      <c r="AD2" s="6"/>
      <c r="AE2" s="6"/>
      <c r="AF2" s="6"/>
      <c r="AG2" s="6"/>
      <c r="AH2" s="3"/>
    </row>
    <row r="3" spans="1:38" x14ac:dyDescent="0.3">
      <c r="A3" s="6"/>
      <c r="B3" s="6"/>
      <c r="C3" s="6"/>
      <c r="D3" s="225"/>
      <c r="E3" s="225"/>
      <c r="F3" s="225"/>
      <c r="G3" s="225"/>
      <c r="H3" s="225"/>
      <c r="I3" s="225"/>
      <c r="J3" s="225"/>
      <c r="K3" s="225"/>
      <c r="L3" s="225"/>
      <c r="M3" s="225"/>
      <c r="N3" s="225"/>
      <c r="O3" s="225"/>
      <c r="P3" s="225"/>
      <c r="Q3" s="225"/>
      <c r="R3" s="225"/>
      <c r="S3" s="225"/>
      <c r="T3" s="225"/>
      <c r="U3" s="225"/>
      <c r="V3" s="225"/>
      <c r="W3" s="225"/>
      <c r="X3" s="225"/>
      <c r="Y3" s="225"/>
      <c r="Z3" s="225"/>
      <c r="AA3" s="6"/>
      <c r="AB3" s="6"/>
      <c r="AC3" s="6"/>
      <c r="AD3" s="6"/>
      <c r="AE3" s="6"/>
      <c r="AF3" s="6"/>
      <c r="AG3" s="6"/>
      <c r="AH3" s="3"/>
    </row>
    <row r="4" spans="1:38" x14ac:dyDescent="0.3">
      <c r="A4" s="6"/>
      <c r="B4" s="6"/>
      <c r="C4" s="6"/>
      <c r="D4" s="225"/>
      <c r="E4" s="225"/>
      <c r="F4" s="225"/>
      <c r="G4" s="225"/>
      <c r="H4" s="225"/>
      <c r="I4" s="225"/>
      <c r="J4" s="225"/>
      <c r="K4" s="225"/>
      <c r="L4" s="225"/>
      <c r="M4" s="225"/>
      <c r="N4" s="225"/>
      <c r="O4" s="225"/>
      <c r="P4" s="225"/>
      <c r="Q4" s="225"/>
      <c r="R4" s="225"/>
      <c r="S4" s="225"/>
      <c r="T4" s="225"/>
      <c r="U4" s="225"/>
      <c r="V4" s="225"/>
      <c r="W4" s="225"/>
      <c r="X4" s="225"/>
      <c r="Y4" s="225"/>
      <c r="Z4" s="225"/>
      <c r="AA4" s="6"/>
      <c r="AB4" s="6"/>
      <c r="AC4" s="6"/>
      <c r="AD4" s="6"/>
      <c r="AE4" s="6"/>
      <c r="AF4" s="6"/>
      <c r="AG4" s="6"/>
      <c r="AH4" s="3"/>
    </row>
    <row r="5" spans="1:38" x14ac:dyDescent="0.3">
      <c r="A5" s="6"/>
      <c r="B5" s="6"/>
      <c r="C5" s="6"/>
      <c r="D5" s="225"/>
      <c r="E5" s="225"/>
      <c r="F5" s="225"/>
      <c r="G5" s="225"/>
      <c r="H5" s="225"/>
      <c r="I5" s="225"/>
      <c r="J5" s="225"/>
      <c r="K5" s="225"/>
      <c r="L5" s="225"/>
      <c r="M5" s="225"/>
      <c r="N5" s="225"/>
      <c r="O5" s="225"/>
      <c r="P5" s="225"/>
      <c r="Q5" s="225"/>
      <c r="R5" s="225"/>
      <c r="S5" s="225"/>
      <c r="T5" s="225"/>
      <c r="U5" s="225"/>
      <c r="V5" s="225"/>
      <c r="W5" s="225"/>
      <c r="X5" s="225"/>
      <c r="Y5" s="225"/>
      <c r="Z5" s="225"/>
      <c r="AA5" s="6"/>
      <c r="AB5" s="6"/>
      <c r="AC5" s="6"/>
      <c r="AD5" s="6"/>
      <c r="AE5" s="6"/>
      <c r="AF5" s="6"/>
      <c r="AG5" s="6"/>
      <c r="AH5" s="3"/>
    </row>
    <row r="6" spans="1:38" x14ac:dyDescent="0.3">
      <c r="A6" s="6"/>
      <c r="B6" s="6"/>
      <c r="C6" s="6"/>
      <c r="D6" s="225"/>
      <c r="E6" s="225"/>
      <c r="F6" s="225"/>
      <c r="G6" s="225"/>
      <c r="H6" s="225"/>
      <c r="I6" s="225"/>
      <c r="J6" s="225"/>
      <c r="K6" s="225"/>
      <c r="L6" s="225"/>
      <c r="M6" s="225"/>
      <c r="N6" s="225"/>
      <c r="O6" s="225"/>
      <c r="P6" s="225"/>
      <c r="Q6" s="225"/>
      <c r="R6" s="225"/>
      <c r="S6" s="225"/>
      <c r="T6" s="225"/>
      <c r="U6" s="225"/>
      <c r="V6" s="225"/>
      <c r="W6" s="225"/>
      <c r="X6" s="225"/>
      <c r="Y6" s="225"/>
      <c r="Z6" s="225"/>
      <c r="AA6" s="6"/>
      <c r="AB6" s="6"/>
      <c r="AC6" s="6"/>
      <c r="AD6" s="6"/>
      <c r="AE6" s="6"/>
      <c r="AF6" s="6"/>
      <c r="AG6" s="6"/>
      <c r="AH6" s="3"/>
    </row>
    <row r="7" spans="1:38"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
    </row>
    <row r="8" spans="1:38" x14ac:dyDescent="0.3">
      <c r="A8" s="6"/>
      <c r="B8" s="6"/>
      <c r="C8" s="6"/>
      <c r="D8" s="105" t="s">
        <v>0</v>
      </c>
      <c r="E8" s="8">
        <v>1</v>
      </c>
      <c r="F8" s="8">
        <f ca="1">RANDBETWEEN(4,6)</f>
        <v>5</v>
      </c>
      <c r="G8" s="8">
        <v>1</v>
      </c>
      <c r="H8" s="8">
        <f ca="1">RANDBETWEEN(2,3)</f>
        <v>3</v>
      </c>
      <c r="I8" s="8"/>
      <c r="J8" s="8"/>
      <c r="K8" s="105" t="s">
        <v>1</v>
      </c>
      <c r="L8" s="8">
        <f ca="1">RANDBETWEEN(1,3)</f>
        <v>2</v>
      </c>
      <c r="M8" s="8">
        <f ca="1">IF(GCD(L8,P8)=1,P8,P8-1)</f>
        <v>5</v>
      </c>
      <c r="N8" s="8">
        <f ca="1">RANDBETWEEN(2,3)</f>
        <v>2</v>
      </c>
      <c r="O8" s="8">
        <f ca="1">IF(GCD(N8,Q8)=1,Q8,Q8+1)</f>
        <v>7</v>
      </c>
      <c r="P8" s="8">
        <f ca="1">RANDBETWEEN(5,9)</f>
        <v>6</v>
      </c>
      <c r="Q8" s="8">
        <f ca="1">RANDBETWEEN(3,8)</f>
        <v>6</v>
      </c>
      <c r="R8" s="105" t="s">
        <v>2</v>
      </c>
      <c r="S8" s="8">
        <f ca="1">RANDBETWEEN(1,3)</f>
        <v>3</v>
      </c>
      <c r="T8" s="8">
        <f ca="1">IF(GCD(S8,X8)=1,X8,X8+1)</f>
        <v>7</v>
      </c>
      <c r="U8" s="8">
        <f ca="1">RANDBETWEEN(2,4)</f>
        <v>3</v>
      </c>
      <c r="V8" s="8"/>
      <c r="W8" s="8"/>
      <c r="X8" s="8">
        <f ca="1">RANDBETWEEN(5,8)</f>
        <v>6</v>
      </c>
      <c r="Y8" s="105" t="s">
        <v>3</v>
      </c>
      <c r="Z8" s="8">
        <f ca="1">RANDBETWEEN(7,10)</f>
        <v>8</v>
      </c>
      <c r="AA8" s="8">
        <f ca="1">IF(GCD(Z8,AE8)=1,AE8,AE8+1)</f>
        <v>13</v>
      </c>
      <c r="AB8" s="8">
        <f ca="1">RANDBETWEEN(2,3)</f>
        <v>2</v>
      </c>
      <c r="AC8" s="8"/>
      <c r="AD8" s="8"/>
      <c r="AE8" s="8">
        <f ca="1">RANDBETWEEN(6,10)*2</f>
        <v>12</v>
      </c>
      <c r="AF8" s="6"/>
      <c r="AG8" s="6"/>
      <c r="AH8" s="3"/>
      <c r="AL8" s="10"/>
    </row>
    <row r="9" spans="1:38" ht="15" customHeight="1" x14ac:dyDescent="0.3">
      <c r="A9" s="6"/>
      <c r="B9" s="6"/>
      <c r="C9" s="6"/>
      <c r="D9" s="107"/>
      <c r="E9" s="254">
        <f>E8</f>
        <v>1</v>
      </c>
      <c r="F9" s="254"/>
      <c r="G9" s="107"/>
      <c r="H9" s="254">
        <f>G8</f>
        <v>1</v>
      </c>
      <c r="I9" s="254"/>
      <c r="J9" s="107"/>
      <c r="K9" s="107"/>
      <c r="L9" s="254">
        <f ca="1">L8</f>
        <v>2</v>
      </c>
      <c r="M9" s="254"/>
      <c r="N9" s="107"/>
      <c r="O9" s="254">
        <f ca="1">N8</f>
        <v>2</v>
      </c>
      <c r="P9" s="254"/>
      <c r="Q9" s="107"/>
      <c r="R9" s="107"/>
      <c r="S9" s="254">
        <f ca="1">S8</f>
        <v>3</v>
      </c>
      <c r="T9" s="254"/>
      <c r="U9" s="107"/>
      <c r="V9" s="107"/>
      <c r="W9" s="107"/>
      <c r="X9" s="107"/>
      <c r="Y9" s="107"/>
      <c r="Z9" s="107"/>
      <c r="AA9" s="107"/>
      <c r="AB9" s="107"/>
      <c r="AC9" s="254">
        <f ca="1">Z8</f>
        <v>8</v>
      </c>
      <c r="AD9" s="254"/>
      <c r="AE9" s="107"/>
      <c r="AF9" s="6"/>
      <c r="AG9" s="6"/>
      <c r="AH9" s="3"/>
    </row>
    <row r="10" spans="1:38" ht="15" customHeight="1" thickBot="1" x14ac:dyDescent="0.35">
      <c r="A10" s="6"/>
      <c r="B10" s="6"/>
      <c r="C10" s="6"/>
      <c r="D10" s="107"/>
      <c r="E10" s="255"/>
      <c r="F10" s="255"/>
      <c r="G10" s="250" t="s">
        <v>248</v>
      </c>
      <c r="H10" s="255"/>
      <c r="I10" s="255"/>
      <c r="J10" s="107"/>
      <c r="K10" s="107"/>
      <c r="L10" s="255"/>
      <c r="M10" s="255"/>
      <c r="N10" s="250" t="s">
        <v>248</v>
      </c>
      <c r="O10" s="255"/>
      <c r="P10" s="255"/>
      <c r="Q10" s="107"/>
      <c r="R10" s="107"/>
      <c r="S10" s="255"/>
      <c r="T10" s="255"/>
      <c r="U10" s="250" t="s">
        <v>248</v>
      </c>
      <c r="V10" s="247">
        <f ca="1">U8</f>
        <v>3</v>
      </c>
      <c r="W10" s="247"/>
      <c r="X10" s="107"/>
      <c r="Y10" s="107"/>
      <c r="Z10" s="247">
        <f ca="1">AB8</f>
        <v>2</v>
      </c>
      <c r="AA10" s="247"/>
      <c r="AB10" s="250" t="s">
        <v>248</v>
      </c>
      <c r="AC10" s="255"/>
      <c r="AD10" s="255"/>
      <c r="AE10" s="107"/>
      <c r="AF10" s="6"/>
      <c r="AG10" s="6"/>
      <c r="AH10" s="3"/>
    </row>
    <row r="11" spans="1:38" ht="15" customHeight="1" x14ac:dyDescent="0.3">
      <c r="A11" s="6"/>
      <c r="B11" s="6"/>
      <c r="C11" s="6"/>
      <c r="D11" s="107"/>
      <c r="E11" s="247">
        <f ca="1">F8</f>
        <v>5</v>
      </c>
      <c r="F11" s="247"/>
      <c r="G11" s="250"/>
      <c r="H11" s="247">
        <f ca="1">H8</f>
        <v>3</v>
      </c>
      <c r="I11" s="247"/>
      <c r="J11" s="107"/>
      <c r="K11" s="107"/>
      <c r="L11" s="247">
        <f ca="1">M8</f>
        <v>5</v>
      </c>
      <c r="M11" s="247"/>
      <c r="N11" s="250"/>
      <c r="O11" s="247">
        <f ca="1">O8</f>
        <v>7</v>
      </c>
      <c r="P11" s="247"/>
      <c r="Q11" s="107"/>
      <c r="R11" s="107"/>
      <c r="S11" s="247">
        <f ca="1">T8</f>
        <v>7</v>
      </c>
      <c r="T11" s="247"/>
      <c r="U11" s="250"/>
      <c r="V11" s="247"/>
      <c r="W11" s="247"/>
      <c r="X11" s="107"/>
      <c r="Y11" s="107"/>
      <c r="Z11" s="247"/>
      <c r="AA11" s="247"/>
      <c r="AB11" s="250"/>
      <c r="AC11" s="247">
        <f ca="1">AA8</f>
        <v>13</v>
      </c>
      <c r="AD11" s="247"/>
      <c r="AE11" s="107"/>
      <c r="AF11" s="6"/>
      <c r="AG11" s="6"/>
      <c r="AH11" s="3"/>
    </row>
    <row r="12" spans="1:38" ht="15" customHeight="1" x14ac:dyDescent="0.3">
      <c r="A12" s="6"/>
      <c r="B12" s="6"/>
      <c r="C12" s="6"/>
      <c r="D12" s="107"/>
      <c r="E12" s="247"/>
      <c r="F12" s="247"/>
      <c r="G12" s="107"/>
      <c r="H12" s="247"/>
      <c r="I12" s="247"/>
      <c r="J12" s="107"/>
      <c r="K12" s="107"/>
      <c r="L12" s="247"/>
      <c r="M12" s="247"/>
      <c r="N12" s="107"/>
      <c r="O12" s="247"/>
      <c r="P12" s="247"/>
      <c r="Q12" s="107"/>
      <c r="R12" s="107"/>
      <c r="S12" s="247"/>
      <c r="T12" s="247"/>
      <c r="U12" s="107"/>
      <c r="V12" s="107"/>
      <c r="W12" s="107"/>
      <c r="X12" s="107"/>
      <c r="Y12" s="107"/>
      <c r="Z12" s="107"/>
      <c r="AA12" s="107"/>
      <c r="AB12" s="107"/>
      <c r="AC12" s="247"/>
      <c r="AD12" s="247"/>
      <c r="AE12" s="107"/>
      <c r="AF12" s="6"/>
      <c r="AG12" s="63"/>
      <c r="AH12" s="3"/>
    </row>
    <row r="13" spans="1:38" x14ac:dyDescent="0.3">
      <c r="A13" s="6"/>
      <c r="B13" s="6"/>
      <c r="C13" s="6"/>
      <c r="D13" s="105" t="s">
        <v>4</v>
      </c>
      <c r="E13" s="8">
        <f ca="1">RANDBETWEEN(1,2)*2</f>
        <v>2</v>
      </c>
      <c r="F13" s="8">
        <f ca="1">RANDBETWEEN(2,3)*G13</f>
        <v>21</v>
      </c>
      <c r="G13" s="8">
        <f ca="1">RANDBETWEEN(2,5)*2-1</f>
        <v>7</v>
      </c>
      <c r="H13" s="8">
        <f ca="1">RANDBETWEEN(2,5)*E13</f>
        <v>10</v>
      </c>
      <c r="I13" s="8"/>
      <c r="J13" s="105"/>
      <c r="K13" s="105" t="s">
        <v>5</v>
      </c>
      <c r="L13" s="8">
        <f ca="1">IF(GCD(Q13,M13)=1,Q13,Q13-1)</f>
        <v>8</v>
      </c>
      <c r="M13" s="8">
        <f ca="1">RANDBETWEEN(4,9)</f>
        <v>9</v>
      </c>
      <c r="N13" s="8">
        <f ca="1">IF(GCD(P13,O13)=1,P13,P13+1)</f>
        <v>15</v>
      </c>
      <c r="O13" s="8">
        <f ca="1">RANDBETWEEN(2,3)</f>
        <v>2</v>
      </c>
      <c r="P13" s="8">
        <f ca="1">RANDBETWEEN(8,15)</f>
        <v>15</v>
      </c>
      <c r="Q13" s="8">
        <f ca="1">RANDBETWEEN(7,12)</f>
        <v>8</v>
      </c>
      <c r="R13" s="105" t="s">
        <v>6</v>
      </c>
      <c r="S13" s="8">
        <f ca="1">RANDBETWEEN(2,3)</f>
        <v>2</v>
      </c>
      <c r="T13" s="8">
        <f ca="1">RANDBETWEEN(1,2)*2-1</f>
        <v>1</v>
      </c>
      <c r="U13" s="8">
        <f ca="1">RANDBETWEEN(4,5)</f>
        <v>4</v>
      </c>
      <c r="V13" s="8">
        <f ca="1">RANDBETWEEN(4,5)</f>
        <v>5</v>
      </c>
      <c r="W13" s="8">
        <f ca="1">IF(GCD(V13,X13)=1,X13,X13-1)</f>
        <v>6</v>
      </c>
      <c r="X13" s="8">
        <f ca="1">RANDBETWEEN(5,7)</f>
        <v>6</v>
      </c>
      <c r="Y13" s="105" t="s">
        <v>7</v>
      </c>
      <c r="Z13" s="8">
        <f ca="1">RANDBETWEEN(1,3)</f>
        <v>2</v>
      </c>
      <c r="AA13" s="8">
        <f ca="1">IF(GCD(Z13,AE13)=1,AE13,AE13+1)</f>
        <v>5</v>
      </c>
      <c r="AB13" s="8">
        <f ca="1">RANDBETWEEN(1,5)</f>
        <v>1</v>
      </c>
      <c r="AC13" s="8">
        <f ca="1">IF(GCD(AB13,AD13)=1,AD13,AD13+1)</f>
        <v>6</v>
      </c>
      <c r="AD13" s="8">
        <f ca="1">RANDBETWEEN(6,8)</f>
        <v>6</v>
      </c>
      <c r="AE13" s="8">
        <f ca="1">RANDBETWEEN(4,5)</f>
        <v>4</v>
      </c>
      <c r="AF13" s="6"/>
      <c r="AG13" s="6"/>
      <c r="AH13" s="3"/>
    </row>
    <row r="14" spans="1:38" ht="15" customHeight="1" x14ac:dyDescent="0.3">
      <c r="A14" s="6"/>
      <c r="B14" s="6"/>
      <c r="C14" s="6"/>
      <c r="D14" s="107"/>
      <c r="E14" s="254">
        <f ca="1">E13</f>
        <v>2</v>
      </c>
      <c r="F14" s="254"/>
      <c r="G14" s="107"/>
      <c r="H14" s="254">
        <f ca="1">G13</f>
        <v>7</v>
      </c>
      <c r="I14" s="254"/>
      <c r="J14" s="107"/>
      <c r="K14" s="107"/>
      <c r="L14" s="254">
        <f ca="1">L13/GCD(L13,M13)</f>
        <v>8</v>
      </c>
      <c r="M14" s="254"/>
      <c r="N14" s="107"/>
      <c r="O14" s="254">
        <f ca="1">N13</f>
        <v>15</v>
      </c>
      <c r="P14" s="254"/>
      <c r="Q14" s="107"/>
      <c r="R14" s="107"/>
      <c r="S14" s="252">
        <f ca="1">T13</f>
        <v>1</v>
      </c>
      <c r="T14" s="252"/>
      <c r="U14" s="107"/>
      <c r="V14" s="252">
        <f ca="1">V13</f>
        <v>5</v>
      </c>
      <c r="W14" s="252"/>
      <c r="X14" s="108"/>
      <c r="Y14" s="85">
        <f ca="1">RANDBETWEEN(1,2)</f>
        <v>1</v>
      </c>
      <c r="Z14" s="252">
        <f ca="1">Z13</f>
        <v>2</v>
      </c>
      <c r="AA14" s="252"/>
      <c r="AB14" s="107"/>
      <c r="AC14" s="85">
        <f ca="1">RANDBETWEEN(3,5)</f>
        <v>5</v>
      </c>
      <c r="AD14" s="252">
        <f ca="1">AB13</f>
        <v>1</v>
      </c>
      <c r="AE14" s="252"/>
      <c r="AF14" s="6"/>
      <c r="AG14" s="6"/>
      <c r="AH14" s="3"/>
      <c r="AL14" s="10"/>
    </row>
    <row r="15" spans="1:38" ht="15" customHeight="1" thickBot="1" x14ac:dyDescent="0.35">
      <c r="A15" s="6"/>
      <c r="B15" s="6"/>
      <c r="C15" s="6"/>
      <c r="D15" s="107"/>
      <c r="E15" s="255"/>
      <c r="F15" s="255"/>
      <c r="G15" s="250" t="s">
        <v>248</v>
      </c>
      <c r="H15" s="255"/>
      <c r="I15" s="255"/>
      <c r="J15" s="107"/>
      <c r="K15" s="107"/>
      <c r="L15" s="255"/>
      <c r="M15" s="255"/>
      <c r="N15" s="250" t="s">
        <v>248</v>
      </c>
      <c r="O15" s="255"/>
      <c r="P15" s="255"/>
      <c r="Q15" s="107"/>
      <c r="R15" s="256">
        <f ca="1">S13</f>
        <v>2</v>
      </c>
      <c r="S15" s="253"/>
      <c r="T15" s="253"/>
      <c r="U15" s="250" t="s">
        <v>248</v>
      </c>
      <c r="V15" s="253"/>
      <c r="W15" s="253"/>
      <c r="X15" s="110"/>
      <c r="Y15" s="249">
        <f ca="1">Y14</f>
        <v>1</v>
      </c>
      <c r="Z15" s="253"/>
      <c r="AA15" s="253"/>
      <c r="AB15" s="250" t="s">
        <v>248</v>
      </c>
      <c r="AC15" s="251">
        <f ca="1">AC14</f>
        <v>5</v>
      </c>
      <c r="AD15" s="253"/>
      <c r="AE15" s="253"/>
      <c r="AF15" s="6"/>
      <c r="AG15" s="6"/>
      <c r="AH15" s="3"/>
    </row>
    <row r="16" spans="1:38" ht="15" customHeight="1" x14ac:dyDescent="0.3">
      <c r="A16" s="6"/>
      <c r="B16" s="6"/>
      <c r="C16" s="6"/>
      <c r="D16" s="107"/>
      <c r="E16" s="247">
        <f ca="1">F13</f>
        <v>21</v>
      </c>
      <c r="F16" s="247"/>
      <c r="G16" s="250"/>
      <c r="H16" s="247">
        <f ca="1">H13</f>
        <v>10</v>
      </c>
      <c r="I16" s="247"/>
      <c r="J16" s="107"/>
      <c r="K16" s="107"/>
      <c r="L16" s="247">
        <f ca="1">M13/GCD(L13,M13)</f>
        <v>9</v>
      </c>
      <c r="M16" s="247"/>
      <c r="N16" s="250"/>
      <c r="O16" s="247">
        <f ca="1">O13</f>
        <v>2</v>
      </c>
      <c r="P16" s="247"/>
      <c r="Q16" s="107"/>
      <c r="R16" s="256"/>
      <c r="S16" s="251">
        <f ca="1">U13</f>
        <v>4</v>
      </c>
      <c r="T16" s="251"/>
      <c r="U16" s="250"/>
      <c r="V16" s="251">
        <f ca="1">W13</f>
        <v>6</v>
      </c>
      <c r="W16" s="251"/>
      <c r="X16" s="107"/>
      <c r="Y16" s="249"/>
      <c r="Z16" s="251">
        <f ca="1">AA13</f>
        <v>5</v>
      </c>
      <c r="AA16" s="251"/>
      <c r="AB16" s="250"/>
      <c r="AC16" s="251"/>
      <c r="AD16" s="251">
        <f ca="1">AC13</f>
        <v>6</v>
      </c>
      <c r="AE16" s="251"/>
      <c r="AF16" s="6"/>
      <c r="AG16" s="6"/>
      <c r="AH16" s="3"/>
    </row>
    <row r="17" spans="1:38" ht="15" customHeight="1" x14ac:dyDescent="0.3">
      <c r="A17" s="6"/>
      <c r="B17" s="6"/>
      <c r="C17" s="6"/>
      <c r="D17" s="107"/>
      <c r="E17" s="247"/>
      <c r="F17" s="247"/>
      <c r="G17" s="107"/>
      <c r="H17" s="247"/>
      <c r="I17" s="247"/>
      <c r="J17" s="107"/>
      <c r="K17" s="107"/>
      <c r="L17" s="247"/>
      <c r="M17" s="247"/>
      <c r="N17" s="107"/>
      <c r="O17" s="247"/>
      <c r="P17" s="247"/>
      <c r="Q17" s="107"/>
      <c r="R17" s="107"/>
      <c r="S17" s="251"/>
      <c r="T17" s="251"/>
      <c r="U17" s="107"/>
      <c r="V17" s="251"/>
      <c r="W17" s="251"/>
      <c r="X17" s="107"/>
      <c r="Y17" s="107"/>
      <c r="Z17" s="251"/>
      <c r="AA17" s="251"/>
      <c r="AB17" s="107"/>
      <c r="AC17" s="107"/>
      <c r="AD17" s="251"/>
      <c r="AE17" s="251"/>
      <c r="AF17" s="6"/>
      <c r="AG17" s="6"/>
      <c r="AH17" s="3"/>
    </row>
    <row r="18" spans="1:38" x14ac:dyDescent="0.3">
      <c r="A18" s="6"/>
      <c r="B18" s="6"/>
      <c r="C18" s="6"/>
      <c r="D18" s="105" t="s">
        <v>8</v>
      </c>
      <c r="E18" s="8">
        <f ca="1">RANDBETWEEN(2,4)</f>
        <v>4</v>
      </c>
      <c r="F18" s="8">
        <f ca="1">RANDBETWEEN(5,12)</f>
        <v>11</v>
      </c>
      <c r="G18" s="8"/>
      <c r="H18" s="8"/>
      <c r="I18" s="105"/>
      <c r="J18" s="105"/>
      <c r="K18" s="105" t="s">
        <v>9</v>
      </c>
      <c r="L18" s="8">
        <f ca="1">RANDBETWEEN(2,3)</f>
        <v>2</v>
      </c>
      <c r="M18" s="8">
        <f ca="1">RANDBETWEEN(2,5)</f>
        <v>5</v>
      </c>
      <c r="N18" s="105"/>
      <c r="O18" s="105"/>
      <c r="P18" s="105"/>
      <c r="Q18" s="105"/>
      <c r="R18" s="105" t="s">
        <v>10</v>
      </c>
      <c r="S18" s="8">
        <f ca="1">RANDBETWEEN(2,3)</f>
        <v>2</v>
      </c>
      <c r="T18" s="8">
        <f ca="1">IF(GCD(W18,S18)=1,W18,W18+1)</f>
        <v>5</v>
      </c>
      <c r="U18" s="8">
        <f ca="1">RANDBETWEEN(7,10)</f>
        <v>10</v>
      </c>
      <c r="V18" s="8">
        <f ca="1">IF(GCD(U18,X18)=1,X18,X18+1)</f>
        <v>16</v>
      </c>
      <c r="W18" s="8">
        <f ca="1">RANDBETWEEN(4,5)</f>
        <v>5</v>
      </c>
      <c r="X18" s="8">
        <f ca="1">RANDBETWEEN(12,15)</f>
        <v>15</v>
      </c>
      <c r="Y18" s="105" t="s">
        <v>11</v>
      </c>
      <c r="Z18" s="8">
        <f ca="1">RANDBETWEEN(12,99)</f>
        <v>73</v>
      </c>
      <c r="AA18" s="8">
        <f ca="1">RANDBETWEEN(1,3)</f>
        <v>1</v>
      </c>
      <c r="AB18" s="8"/>
      <c r="AC18" s="105"/>
      <c r="AD18" s="105"/>
      <c r="AE18" s="105"/>
      <c r="AF18" s="6"/>
      <c r="AG18" s="5"/>
      <c r="AH18" s="3"/>
      <c r="AL18" s="10"/>
    </row>
    <row r="19" spans="1:38" ht="15" customHeight="1" x14ac:dyDescent="0.3">
      <c r="A19" s="6"/>
      <c r="B19" s="6"/>
      <c r="C19" s="6"/>
      <c r="D19" s="109"/>
      <c r="E19" s="252" t="s">
        <v>231</v>
      </c>
      <c r="F19" s="252"/>
      <c r="G19" s="107"/>
      <c r="H19" s="252">
        <f ca="1">E18</f>
        <v>4</v>
      </c>
      <c r="I19" s="252"/>
      <c r="J19" s="111"/>
      <c r="K19" s="107"/>
      <c r="L19" s="254" t="str">
        <f ca="1">CONCATENATE(L18,"m")</f>
        <v>2m</v>
      </c>
      <c r="M19" s="254"/>
      <c r="N19" s="107"/>
      <c r="O19" s="254" t="str">
        <f ca="1">CONCATENATE(M18,"n")</f>
        <v>5n</v>
      </c>
      <c r="P19" s="254"/>
      <c r="Q19" s="107"/>
      <c r="R19" s="254" t="str">
        <f ca="1">CONCATENATE(S18,"x²y")</f>
        <v>2x²y</v>
      </c>
      <c r="S19" s="254"/>
      <c r="T19" s="254"/>
      <c r="U19" s="107"/>
      <c r="V19" s="254" t="str">
        <f ca="1">CONCATENATE(U18,"y","z")</f>
        <v>10yz</v>
      </c>
      <c r="W19" s="254"/>
      <c r="X19" s="254"/>
      <c r="Y19" s="107"/>
      <c r="Z19" s="252" t="str">
        <f ca="1">CONCATENATE("a",VLOOKUP(Z23,$AG$19:$AH$24,2,FALSE),"b",VLOOKUP(AA23,$AG$19:$AH$24,2,FALSE))</f>
        <v>a³b²</v>
      </c>
      <c r="AA19" s="252"/>
      <c r="AB19" s="107"/>
      <c r="AC19" s="252" t="str">
        <f ca="1">CONCATENATE("b",,"d",VLOOKUP(AD23,$AG$19:$AH$24,2,FALSE))</f>
        <v>bd⁵</v>
      </c>
      <c r="AD19" s="252"/>
      <c r="AE19" s="107"/>
      <c r="AF19" s="63"/>
      <c r="AG19" s="9">
        <v>1</v>
      </c>
      <c r="AH19" s="9"/>
    </row>
    <row r="20" spans="1:38" ht="15" customHeight="1" thickBot="1" x14ac:dyDescent="0.35">
      <c r="A20" s="6"/>
      <c r="B20" s="6"/>
      <c r="C20" s="6"/>
      <c r="D20" s="249"/>
      <c r="E20" s="253"/>
      <c r="F20" s="253"/>
      <c r="G20" s="250" t="s">
        <v>248</v>
      </c>
      <c r="H20" s="253"/>
      <c r="I20" s="253"/>
      <c r="J20" s="111"/>
      <c r="K20" s="107"/>
      <c r="L20" s="255"/>
      <c r="M20" s="255"/>
      <c r="N20" s="250" t="s">
        <v>248</v>
      </c>
      <c r="O20" s="255"/>
      <c r="P20" s="255"/>
      <c r="Q20" s="107"/>
      <c r="R20" s="255"/>
      <c r="S20" s="255"/>
      <c r="T20" s="255"/>
      <c r="U20" s="250" t="s">
        <v>248</v>
      </c>
      <c r="V20" s="255"/>
      <c r="W20" s="255"/>
      <c r="X20" s="255"/>
      <c r="Y20" s="107"/>
      <c r="Z20" s="253"/>
      <c r="AA20" s="253"/>
      <c r="AB20" s="250" t="s">
        <v>248</v>
      </c>
      <c r="AC20" s="253"/>
      <c r="AD20" s="253"/>
      <c r="AE20" s="107"/>
      <c r="AF20" s="6"/>
      <c r="AG20" s="9">
        <v>2</v>
      </c>
      <c r="AH20" s="75" t="s">
        <v>182</v>
      </c>
    </row>
    <row r="21" spans="1:38" ht="15" customHeight="1" x14ac:dyDescent="0.3">
      <c r="A21" s="6"/>
      <c r="B21" s="6"/>
      <c r="C21" s="6"/>
      <c r="D21" s="249"/>
      <c r="E21" s="251">
        <f ca="1">F18</f>
        <v>11</v>
      </c>
      <c r="F21" s="251"/>
      <c r="G21" s="250"/>
      <c r="H21" s="251" t="s">
        <v>232</v>
      </c>
      <c r="I21" s="251"/>
      <c r="J21" s="111"/>
      <c r="K21" s="107"/>
      <c r="L21" s="247" t="s">
        <v>233</v>
      </c>
      <c r="M21" s="247"/>
      <c r="N21" s="250"/>
      <c r="O21" s="247" t="s">
        <v>151</v>
      </c>
      <c r="P21" s="247"/>
      <c r="Q21" s="107"/>
      <c r="R21" s="247" t="str">
        <f ca="1">CONCATENATE(T18,"z")</f>
        <v>5z</v>
      </c>
      <c r="S21" s="247"/>
      <c r="T21" s="247"/>
      <c r="U21" s="250"/>
      <c r="V21" s="247" t="str">
        <f ca="1">CONCATENATE(V18,"x")</f>
        <v>16x</v>
      </c>
      <c r="W21" s="247"/>
      <c r="X21" s="247"/>
      <c r="Y21" s="107"/>
      <c r="Z21" s="248" t="s">
        <v>235</v>
      </c>
      <c r="AA21" s="248"/>
      <c r="AB21" s="250"/>
      <c r="AC21" s="248" t="s">
        <v>231</v>
      </c>
      <c r="AD21" s="248"/>
      <c r="AE21" s="107"/>
      <c r="AF21" s="6"/>
      <c r="AG21" s="9">
        <v>3</v>
      </c>
      <c r="AH21" s="75" t="s">
        <v>183</v>
      </c>
    </row>
    <row r="22" spans="1:38" ht="15" customHeight="1" x14ac:dyDescent="0.3">
      <c r="A22" s="6"/>
      <c r="B22" s="6"/>
      <c r="C22" s="6"/>
      <c r="D22" s="107"/>
      <c r="E22" s="251"/>
      <c r="F22" s="251"/>
      <c r="G22" s="107"/>
      <c r="H22" s="251"/>
      <c r="I22" s="251"/>
      <c r="J22" s="111"/>
      <c r="K22" s="107"/>
      <c r="L22" s="247"/>
      <c r="M22" s="247"/>
      <c r="N22" s="107"/>
      <c r="O22" s="247"/>
      <c r="P22" s="247"/>
      <c r="Q22" s="107"/>
      <c r="R22" s="247"/>
      <c r="S22" s="247"/>
      <c r="T22" s="247"/>
      <c r="U22" s="107"/>
      <c r="V22" s="247"/>
      <c r="W22" s="247"/>
      <c r="X22" s="247"/>
      <c r="Y22" s="107"/>
      <c r="Z22" s="248"/>
      <c r="AA22" s="248"/>
      <c r="AB22" s="107"/>
      <c r="AC22" s="248"/>
      <c r="AD22" s="248"/>
      <c r="AE22" s="107"/>
      <c r="AF22" s="6"/>
      <c r="AG22" s="9">
        <v>4</v>
      </c>
      <c r="AH22" s="75" t="s">
        <v>184</v>
      </c>
    </row>
    <row r="23" spans="1:38" x14ac:dyDescent="0.3">
      <c r="A23" s="6"/>
      <c r="B23" s="6"/>
      <c r="C23" s="6"/>
      <c r="D23" s="76"/>
      <c r="E23" s="76"/>
      <c r="F23" s="76"/>
      <c r="G23" s="76"/>
      <c r="H23" s="76"/>
      <c r="I23" s="76"/>
      <c r="J23" s="76"/>
      <c r="K23" s="76"/>
      <c r="L23" s="76"/>
      <c r="M23" s="76"/>
      <c r="N23" s="76"/>
      <c r="O23" s="76"/>
      <c r="P23" s="76"/>
      <c r="Q23" s="76"/>
      <c r="R23" s="76"/>
      <c r="S23" s="76"/>
      <c r="T23" s="76"/>
      <c r="U23" s="76"/>
      <c r="V23" s="76"/>
      <c r="W23" s="76"/>
      <c r="X23" s="76"/>
      <c r="Y23" s="76"/>
      <c r="Z23" s="86">
        <f ca="1">RANDBETWEEN(2,3)</f>
        <v>3</v>
      </c>
      <c r="AA23" s="86">
        <f ca="1">RANDBETWEEN(2,3)</f>
        <v>2</v>
      </c>
      <c r="AB23" s="86"/>
      <c r="AC23" s="86"/>
      <c r="AD23" s="86">
        <f ca="1">RANDBETWEEN(2,5)</f>
        <v>5</v>
      </c>
      <c r="AE23" s="76"/>
      <c r="AF23" s="6"/>
      <c r="AG23" s="9">
        <v>5</v>
      </c>
      <c r="AH23" s="75" t="s">
        <v>185</v>
      </c>
    </row>
    <row r="24" spans="1:38"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9">
        <v>6</v>
      </c>
      <c r="AH24" s="75" t="s">
        <v>186</v>
      </c>
    </row>
    <row r="25" spans="1:38"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3"/>
    </row>
    <row r="26" spans="1:38"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3"/>
    </row>
    <row r="27" spans="1:38" x14ac:dyDescent="0.3">
      <c r="A27" s="3"/>
      <c r="B27" s="9">
        <v>14</v>
      </c>
      <c r="C27" s="3"/>
      <c r="D27" s="226" t="str">
        <f>D2</f>
        <v>Dividing Fractions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9">
        <v>15</v>
      </c>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9">
        <v>17</v>
      </c>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9">
        <v>18</v>
      </c>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9">
        <v>19</v>
      </c>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9">
        <v>20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40" x14ac:dyDescent="0.3">
      <c r="A33" s="3"/>
      <c r="B33" s="9">
        <v>21</v>
      </c>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40" ht="15" customHeight="1" x14ac:dyDescent="0.3">
      <c r="A34" s="3"/>
      <c r="B34" s="9">
        <v>22</v>
      </c>
      <c r="C34" s="3"/>
      <c r="D34" s="93"/>
      <c r="E34" s="220">
        <f>E9</f>
        <v>1</v>
      </c>
      <c r="F34" s="220"/>
      <c r="G34" s="93"/>
      <c r="H34" s="220">
        <f>H9</f>
        <v>1</v>
      </c>
      <c r="I34" s="220"/>
      <c r="J34" s="93"/>
      <c r="K34" s="93"/>
      <c r="L34" s="220">
        <f ca="1">L9</f>
        <v>2</v>
      </c>
      <c r="M34" s="220"/>
      <c r="N34" s="93"/>
      <c r="O34" s="220">
        <f ca="1">O9</f>
        <v>2</v>
      </c>
      <c r="P34" s="220"/>
      <c r="Q34" s="93"/>
      <c r="R34" s="93"/>
      <c r="S34" s="220">
        <f ca="1">S9</f>
        <v>3</v>
      </c>
      <c r="T34" s="220"/>
      <c r="U34" s="93"/>
      <c r="V34" s="93"/>
      <c r="W34" s="93"/>
      <c r="X34" s="93"/>
      <c r="Y34" s="93"/>
      <c r="Z34" s="93"/>
      <c r="AA34" s="93"/>
      <c r="AB34" s="93"/>
      <c r="AC34" s="220">
        <f ca="1">AC9</f>
        <v>8</v>
      </c>
      <c r="AD34" s="220"/>
      <c r="AE34" s="93"/>
      <c r="AF34" s="3"/>
      <c r="AG34" s="3"/>
      <c r="AH34" s="3"/>
    </row>
    <row r="35" spans="1:40" ht="15" customHeight="1" thickBot="1" x14ac:dyDescent="0.35">
      <c r="A35" s="3"/>
      <c r="B35" s="9">
        <v>23</v>
      </c>
      <c r="C35" s="3"/>
      <c r="D35" s="93"/>
      <c r="E35" s="221"/>
      <c r="F35" s="221"/>
      <c r="G35" s="215" t="s">
        <v>248</v>
      </c>
      <c r="H35" s="221"/>
      <c r="I35" s="221"/>
      <c r="J35" s="93"/>
      <c r="K35" s="93"/>
      <c r="L35" s="221"/>
      <c r="M35" s="221"/>
      <c r="N35" s="215" t="s">
        <v>248</v>
      </c>
      <c r="O35" s="221"/>
      <c r="P35" s="221"/>
      <c r="Q35" s="93"/>
      <c r="R35" s="93"/>
      <c r="S35" s="221"/>
      <c r="T35" s="221"/>
      <c r="U35" s="215" t="s">
        <v>248</v>
      </c>
      <c r="V35" s="217">
        <f ca="1">V10</f>
        <v>3</v>
      </c>
      <c r="W35" s="217"/>
      <c r="X35" s="93"/>
      <c r="Y35" s="93"/>
      <c r="Z35" s="217">
        <f ca="1">Z10</f>
        <v>2</v>
      </c>
      <c r="AA35" s="217"/>
      <c r="AB35" s="215" t="s">
        <v>248</v>
      </c>
      <c r="AC35" s="221"/>
      <c r="AD35" s="221"/>
      <c r="AE35" s="93"/>
      <c r="AF35" s="3"/>
      <c r="AG35" s="3"/>
      <c r="AH35" s="3"/>
    </row>
    <row r="36" spans="1:40" ht="15" customHeight="1" x14ac:dyDescent="0.3">
      <c r="A36" s="3"/>
      <c r="B36" s="9">
        <v>24</v>
      </c>
      <c r="C36" s="3"/>
      <c r="D36" s="93"/>
      <c r="E36" s="224">
        <f ca="1">E11</f>
        <v>5</v>
      </c>
      <c r="F36" s="224"/>
      <c r="G36" s="215"/>
      <c r="H36" s="224">
        <f ca="1">H11</f>
        <v>3</v>
      </c>
      <c r="I36" s="224"/>
      <c r="J36" s="93"/>
      <c r="K36" s="93"/>
      <c r="L36" s="224">
        <f ca="1">L11</f>
        <v>5</v>
      </c>
      <c r="M36" s="224"/>
      <c r="N36" s="215"/>
      <c r="O36" s="224">
        <f ca="1">O11</f>
        <v>7</v>
      </c>
      <c r="P36" s="224"/>
      <c r="Q36" s="93"/>
      <c r="R36" s="93"/>
      <c r="S36" s="217">
        <f ca="1">S11</f>
        <v>7</v>
      </c>
      <c r="T36" s="217"/>
      <c r="U36" s="215"/>
      <c r="V36" s="217"/>
      <c r="W36" s="217"/>
      <c r="X36" s="93"/>
      <c r="Y36" s="93"/>
      <c r="Z36" s="217"/>
      <c r="AA36" s="217"/>
      <c r="AB36" s="215"/>
      <c r="AC36" s="217">
        <f ca="1">AC11</f>
        <v>13</v>
      </c>
      <c r="AD36" s="217"/>
      <c r="AE36" s="93"/>
      <c r="AF36" s="3"/>
      <c r="AG36" s="3"/>
      <c r="AH36" s="3"/>
    </row>
    <row r="37" spans="1:40" ht="15" customHeight="1" x14ac:dyDescent="0.3">
      <c r="A37" s="3"/>
      <c r="B37" s="9">
        <v>121</v>
      </c>
      <c r="C37" s="3"/>
      <c r="D37" s="93"/>
      <c r="E37" s="217"/>
      <c r="F37" s="217"/>
      <c r="G37" s="93"/>
      <c r="H37" s="217"/>
      <c r="I37" s="217"/>
      <c r="J37" s="93"/>
      <c r="K37" s="93"/>
      <c r="L37" s="217"/>
      <c r="M37" s="217"/>
      <c r="N37" s="93"/>
      <c r="O37" s="217"/>
      <c r="P37" s="217"/>
      <c r="Q37" s="93"/>
      <c r="R37" s="93"/>
      <c r="S37" s="217"/>
      <c r="T37" s="217"/>
      <c r="U37" s="93"/>
      <c r="V37" s="93"/>
      <c r="W37" s="93"/>
      <c r="X37" s="93"/>
      <c r="Y37" s="93"/>
      <c r="Z37" s="93"/>
      <c r="AA37" s="93"/>
      <c r="AB37" s="93"/>
      <c r="AC37" s="217"/>
      <c r="AD37" s="217"/>
      <c r="AE37" s="93"/>
      <c r="AF37" s="3"/>
      <c r="AG37" s="3"/>
      <c r="AH37" s="3"/>
    </row>
    <row r="38" spans="1:40" x14ac:dyDescent="0.3">
      <c r="A38" s="3"/>
      <c r="B38" s="9">
        <v>144</v>
      </c>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40" ht="15" customHeight="1" x14ac:dyDescent="0.3">
      <c r="A39" s="3"/>
      <c r="B39" s="9">
        <v>169</v>
      </c>
      <c r="C39" s="3"/>
      <c r="D39" s="93"/>
      <c r="E39" s="220">
        <f ca="1">E14</f>
        <v>2</v>
      </c>
      <c r="F39" s="220"/>
      <c r="G39" s="93"/>
      <c r="H39" s="220">
        <f ca="1">H14</f>
        <v>7</v>
      </c>
      <c r="I39" s="220"/>
      <c r="J39" s="93"/>
      <c r="K39" s="93"/>
      <c r="L39" s="220">
        <f ca="1">L14</f>
        <v>8</v>
      </c>
      <c r="M39" s="220"/>
      <c r="N39" s="93"/>
      <c r="O39" s="220">
        <f ca="1">O14</f>
        <v>15</v>
      </c>
      <c r="P39" s="220"/>
      <c r="Q39" s="93"/>
      <c r="R39" s="93"/>
      <c r="S39" s="218">
        <f ca="1">S14</f>
        <v>1</v>
      </c>
      <c r="T39" s="218"/>
      <c r="U39" s="93"/>
      <c r="V39" s="218">
        <f ca="1">V14</f>
        <v>5</v>
      </c>
      <c r="W39" s="218"/>
      <c r="X39" s="100"/>
      <c r="Y39" s="78"/>
      <c r="Z39" s="218">
        <f ca="1">Z14</f>
        <v>2</v>
      </c>
      <c r="AA39" s="218"/>
      <c r="AB39" s="93"/>
      <c r="AC39" s="78"/>
      <c r="AD39" s="218">
        <f ca="1">AD14</f>
        <v>1</v>
      </c>
      <c r="AE39" s="218"/>
      <c r="AF39" s="3"/>
      <c r="AG39" s="3"/>
      <c r="AH39" s="3"/>
    </row>
    <row r="40" spans="1:40" ht="15" customHeight="1" thickBot="1" x14ac:dyDescent="0.35">
      <c r="A40" s="3"/>
      <c r="B40" s="9">
        <v>196</v>
      </c>
      <c r="C40" s="3"/>
      <c r="D40" s="93"/>
      <c r="E40" s="221"/>
      <c r="F40" s="221"/>
      <c r="G40" s="215" t="s">
        <v>248</v>
      </c>
      <c r="H40" s="221"/>
      <c r="I40" s="221"/>
      <c r="J40" s="93"/>
      <c r="K40" s="93"/>
      <c r="L40" s="221"/>
      <c r="M40" s="221"/>
      <c r="N40" s="215" t="s">
        <v>248</v>
      </c>
      <c r="O40" s="221"/>
      <c r="P40" s="221"/>
      <c r="Q40" s="93"/>
      <c r="R40" s="223">
        <f ca="1">R15</f>
        <v>2</v>
      </c>
      <c r="S40" s="219"/>
      <c r="T40" s="219"/>
      <c r="U40" s="215" t="s">
        <v>248</v>
      </c>
      <c r="V40" s="219"/>
      <c r="W40" s="219"/>
      <c r="X40" s="95"/>
      <c r="Y40" s="214">
        <f ca="1">Y15</f>
        <v>1</v>
      </c>
      <c r="Z40" s="219"/>
      <c r="AA40" s="219"/>
      <c r="AB40" s="215" t="s">
        <v>248</v>
      </c>
      <c r="AC40" s="216">
        <f ca="1">AC15</f>
        <v>5</v>
      </c>
      <c r="AD40" s="219"/>
      <c r="AE40" s="219"/>
      <c r="AF40" s="3"/>
      <c r="AG40" s="3"/>
      <c r="AH40" s="3"/>
    </row>
    <row r="41" spans="1:40" ht="15" customHeight="1" x14ac:dyDescent="0.3">
      <c r="A41" s="3"/>
      <c r="B41" s="9">
        <v>225</v>
      </c>
      <c r="C41" s="3"/>
      <c r="D41" s="93"/>
      <c r="E41" s="217">
        <f ca="1">E16</f>
        <v>21</v>
      </c>
      <c r="F41" s="217"/>
      <c r="G41" s="215"/>
      <c r="H41" s="217">
        <f ca="1">H16</f>
        <v>10</v>
      </c>
      <c r="I41" s="217"/>
      <c r="J41" s="93"/>
      <c r="K41" s="93"/>
      <c r="L41" s="217">
        <f ca="1">L16</f>
        <v>9</v>
      </c>
      <c r="M41" s="217"/>
      <c r="N41" s="215"/>
      <c r="O41" s="217">
        <f ca="1">O16</f>
        <v>2</v>
      </c>
      <c r="P41" s="217"/>
      <c r="Q41" s="93"/>
      <c r="R41" s="223"/>
      <c r="S41" s="216">
        <f ca="1">S16</f>
        <v>4</v>
      </c>
      <c r="T41" s="216"/>
      <c r="U41" s="215"/>
      <c r="V41" s="216">
        <f ca="1">V16</f>
        <v>6</v>
      </c>
      <c r="W41" s="216"/>
      <c r="X41" s="93"/>
      <c r="Y41" s="214"/>
      <c r="Z41" s="216">
        <f ca="1">Z16</f>
        <v>5</v>
      </c>
      <c r="AA41" s="216"/>
      <c r="AB41" s="215"/>
      <c r="AC41" s="216"/>
      <c r="AD41" s="216">
        <f ca="1">AD16</f>
        <v>6</v>
      </c>
      <c r="AE41" s="216"/>
      <c r="AF41" s="3"/>
      <c r="AG41" s="3"/>
      <c r="AH41" s="3"/>
    </row>
    <row r="42" spans="1:40" ht="15" customHeight="1" x14ac:dyDescent="0.3">
      <c r="A42" s="3"/>
      <c r="B42" s="3"/>
      <c r="C42" s="3"/>
      <c r="D42" s="93"/>
      <c r="E42" s="217"/>
      <c r="F42" s="217"/>
      <c r="G42" s="93"/>
      <c r="H42" s="217"/>
      <c r="I42" s="217"/>
      <c r="J42" s="93"/>
      <c r="K42" s="93"/>
      <c r="L42" s="217"/>
      <c r="M42" s="217"/>
      <c r="N42" s="93"/>
      <c r="O42" s="217"/>
      <c r="P42" s="217"/>
      <c r="Q42" s="93"/>
      <c r="R42" s="93"/>
      <c r="S42" s="216"/>
      <c r="T42" s="216"/>
      <c r="U42" s="93"/>
      <c r="V42" s="216"/>
      <c r="W42" s="216"/>
      <c r="X42" s="93"/>
      <c r="Y42" s="93"/>
      <c r="Z42" s="216"/>
      <c r="AA42" s="216"/>
      <c r="AB42" s="93"/>
      <c r="AC42" s="93"/>
      <c r="AD42" s="216"/>
      <c r="AE42" s="216"/>
      <c r="AF42" s="3"/>
      <c r="AG42" s="3"/>
      <c r="AH42" s="3"/>
    </row>
    <row r="43" spans="1:40"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40" ht="15" customHeight="1" x14ac:dyDescent="0.3">
      <c r="A44" s="3"/>
      <c r="B44" s="3"/>
      <c r="C44" s="3"/>
      <c r="D44" s="78"/>
      <c r="E44" s="218" t="str">
        <f>E19</f>
        <v>a</v>
      </c>
      <c r="F44" s="218"/>
      <c r="G44" s="93"/>
      <c r="H44" s="218">
        <f ca="1">H19</f>
        <v>4</v>
      </c>
      <c r="I44" s="218"/>
      <c r="J44" s="94"/>
      <c r="K44" s="93"/>
      <c r="L44" s="220" t="str">
        <f ca="1">L19</f>
        <v>2m</v>
      </c>
      <c r="M44" s="220"/>
      <c r="N44" s="93"/>
      <c r="O44" s="220" t="str">
        <f ca="1">O19</f>
        <v>5n</v>
      </c>
      <c r="P44" s="220"/>
      <c r="Q44" s="93"/>
      <c r="R44" s="220" t="str">
        <f ca="1">R19</f>
        <v>2x²y</v>
      </c>
      <c r="S44" s="220"/>
      <c r="T44" s="220"/>
      <c r="U44" s="93"/>
      <c r="V44" s="220" t="str">
        <f ca="1">V19</f>
        <v>10yz</v>
      </c>
      <c r="W44" s="220"/>
      <c r="X44" s="220"/>
      <c r="Y44" s="93"/>
      <c r="Z44" s="218" t="str">
        <f ca="1">Z19</f>
        <v>a³b²</v>
      </c>
      <c r="AA44" s="218"/>
      <c r="AB44" s="93"/>
      <c r="AC44" s="218" t="str">
        <f ca="1">AC19</f>
        <v>bd⁵</v>
      </c>
      <c r="AD44" s="218"/>
      <c r="AE44" s="93"/>
      <c r="AF44" s="3"/>
      <c r="AG44" s="3"/>
      <c r="AH44" s="3"/>
    </row>
    <row r="45" spans="1:40" ht="15" customHeight="1" thickBot="1" x14ac:dyDescent="0.35">
      <c r="A45" s="3"/>
      <c r="B45" s="3"/>
      <c r="C45" s="3"/>
      <c r="D45" s="214"/>
      <c r="E45" s="219"/>
      <c r="F45" s="219"/>
      <c r="G45" s="215" t="s">
        <v>248</v>
      </c>
      <c r="H45" s="219"/>
      <c r="I45" s="219"/>
      <c r="J45" s="94"/>
      <c r="K45" s="93"/>
      <c r="L45" s="221"/>
      <c r="M45" s="221"/>
      <c r="N45" s="215" t="s">
        <v>248</v>
      </c>
      <c r="O45" s="221"/>
      <c r="P45" s="221"/>
      <c r="Q45" s="93"/>
      <c r="R45" s="221"/>
      <c r="S45" s="221"/>
      <c r="T45" s="221"/>
      <c r="U45" s="215" t="s">
        <v>248</v>
      </c>
      <c r="V45" s="221"/>
      <c r="W45" s="221"/>
      <c r="X45" s="221"/>
      <c r="Y45" s="93"/>
      <c r="Z45" s="219"/>
      <c r="AA45" s="219"/>
      <c r="AB45" s="215" t="s">
        <v>248</v>
      </c>
      <c r="AC45" s="219"/>
      <c r="AD45" s="219"/>
      <c r="AE45" s="93"/>
      <c r="AF45" s="3"/>
      <c r="AG45" s="3"/>
      <c r="AH45" s="3"/>
    </row>
    <row r="46" spans="1:40" ht="15" customHeight="1" x14ac:dyDescent="0.3">
      <c r="A46" s="3"/>
      <c r="B46" s="3"/>
      <c r="C46" s="3"/>
      <c r="D46" s="214"/>
      <c r="E46" s="216">
        <f ca="1">E21</f>
        <v>11</v>
      </c>
      <c r="F46" s="216"/>
      <c r="G46" s="215"/>
      <c r="H46" s="216" t="str">
        <f>H21</f>
        <v>b</v>
      </c>
      <c r="I46" s="216"/>
      <c r="J46" s="94"/>
      <c r="K46" s="93"/>
      <c r="L46" s="217" t="str">
        <f>L21</f>
        <v>n</v>
      </c>
      <c r="M46" s="217"/>
      <c r="N46" s="215"/>
      <c r="O46" s="217" t="str">
        <f>O21</f>
        <v>m</v>
      </c>
      <c r="P46" s="217"/>
      <c r="Q46" s="93"/>
      <c r="R46" s="217" t="str">
        <f ca="1">R21</f>
        <v>5z</v>
      </c>
      <c r="S46" s="217"/>
      <c r="T46" s="217"/>
      <c r="U46" s="215"/>
      <c r="V46" s="217" t="str">
        <f ca="1">V21</f>
        <v>16x</v>
      </c>
      <c r="W46" s="217"/>
      <c r="X46" s="217"/>
      <c r="Y46" s="93"/>
      <c r="Z46" s="222" t="str">
        <f>Z21</f>
        <v>cd</v>
      </c>
      <c r="AA46" s="222"/>
      <c r="AB46" s="215"/>
      <c r="AC46" s="222" t="str">
        <f>AC21</f>
        <v>a</v>
      </c>
      <c r="AD46" s="222"/>
      <c r="AE46" s="93"/>
      <c r="AF46" s="3"/>
      <c r="AG46" s="3"/>
      <c r="AH46" s="3"/>
    </row>
    <row r="47" spans="1:40" ht="15" customHeight="1" x14ac:dyDescent="0.3">
      <c r="A47" s="3"/>
      <c r="B47" s="3"/>
      <c r="C47" s="3"/>
      <c r="D47" s="93"/>
      <c r="E47" s="216"/>
      <c r="F47" s="216"/>
      <c r="G47" s="93"/>
      <c r="H47" s="216"/>
      <c r="I47" s="216"/>
      <c r="J47" s="94"/>
      <c r="K47" s="93"/>
      <c r="L47" s="217"/>
      <c r="M47" s="217"/>
      <c r="N47" s="93"/>
      <c r="O47" s="217"/>
      <c r="P47" s="217"/>
      <c r="Q47" s="93"/>
      <c r="R47" s="217"/>
      <c r="S47" s="217"/>
      <c r="T47" s="217"/>
      <c r="U47" s="93"/>
      <c r="V47" s="217"/>
      <c r="W47" s="217"/>
      <c r="X47" s="217"/>
      <c r="Y47" s="93"/>
      <c r="Z47" s="222"/>
      <c r="AA47" s="222"/>
      <c r="AB47" s="93"/>
      <c r="AC47" s="222"/>
      <c r="AD47" s="222"/>
      <c r="AE47" s="93"/>
      <c r="AF47" s="3"/>
      <c r="AG47" s="3"/>
      <c r="AH47" s="3"/>
    </row>
    <row r="48" spans="1:40"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N48" s="10"/>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Dividing Fractions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79"/>
      <c r="D57" s="80" t="s">
        <v>0</v>
      </c>
      <c r="E57" s="80"/>
      <c r="F57" s="80"/>
      <c r="G57" s="80"/>
      <c r="H57" s="80"/>
      <c r="I57" s="80"/>
      <c r="J57" s="80"/>
      <c r="K57" s="80" t="s">
        <v>1</v>
      </c>
      <c r="L57" s="80"/>
      <c r="M57" s="80"/>
      <c r="N57" s="80"/>
      <c r="O57" s="80"/>
      <c r="P57" s="80"/>
      <c r="Q57" s="80"/>
      <c r="R57" s="80" t="s">
        <v>2</v>
      </c>
      <c r="S57" s="80"/>
      <c r="T57" s="80"/>
      <c r="U57" s="80"/>
      <c r="V57" s="80"/>
      <c r="W57" s="80"/>
      <c r="X57" s="80"/>
      <c r="Y57" s="80" t="s">
        <v>3</v>
      </c>
      <c r="Z57" s="80"/>
      <c r="AA57" s="80"/>
      <c r="AB57" s="80"/>
      <c r="AC57" s="80"/>
      <c r="AD57" s="80"/>
      <c r="AE57" s="80"/>
      <c r="AF57" s="79"/>
      <c r="AG57" s="3"/>
      <c r="AH57" s="3"/>
    </row>
    <row r="58" spans="1:34" ht="15" customHeight="1" x14ac:dyDescent="0.4">
      <c r="A58" s="3"/>
      <c r="B58" s="3"/>
      <c r="C58" s="79"/>
      <c r="D58" s="102"/>
      <c r="E58" s="101"/>
      <c r="F58" s="198">
        <f ca="1">E8*H8/GCD(E8*H8,F8*G8)</f>
        <v>3</v>
      </c>
      <c r="G58" s="198"/>
      <c r="H58" s="101"/>
      <c r="I58" s="101"/>
      <c r="J58" s="101"/>
      <c r="K58" s="102"/>
      <c r="L58" s="96"/>
      <c r="M58" s="198">
        <f ca="1">L8*O8/GCD(L8*O8,M8*N8)</f>
        <v>7</v>
      </c>
      <c r="N58" s="198"/>
      <c r="O58" s="96"/>
      <c r="P58" s="96"/>
      <c r="Q58" s="96"/>
      <c r="R58" s="96"/>
      <c r="S58" s="96"/>
      <c r="T58" s="198">
        <f ca="1">S8/GCD(S11*V10,S8)</f>
        <v>1</v>
      </c>
      <c r="U58" s="198"/>
      <c r="V58" s="96"/>
      <c r="W58" s="96"/>
      <c r="X58" s="96"/>
      <c r="Y58" s="101"/>
      <c r="Z58" s="194">
        <f ca="1">AA8*AB8/GCD(Z8,AA8*AB8)</f>
        <v>13</v>
      </c>
      <c r="AA58" s="194"/>
      <c r="AB58" s="103"/>
      <c r="AC58" s="103"/>
      <c r="AD58" s="194">
        <f ca="1">MOD(Z58,Z60)</f>
        <v>1</v>
      </c>
      <c r="AE58" s="194"/>
      <c r="AF58" s="102"/>
      <c r="AG58" s="3"/>
      <c r="AH58" s="3"/>
    </row>
    <row r="59" spans="1:34" ht="15" customHeight="1" thickBot="1" x14ac:dyDescent="0.45">
      <c r="A59" s="3"/>
      <c r="B59" s="3"/>
      <c r="C59" s="79"/>
      <c r="D59" s="102"/>
      <c r="E59" s="101"/>
      <c r="F59" s="199"/>
      <c r="G59" s="199"/>
      <c r="H59" s="101"/>
      <c r="I59" s="101"/>
      <c r="J59" s="101"/>
      <c r="K59" s="102"/>
      <c r="L59" s="96"/>
      <c r="M59" s="199"/>
      <c r="N59" s="199"/>
      <c r="O59" s="96"/>
      <c r="P59" s="96"/>
      <c r="Q59" s="96"/>
      <c r="R59" s="96"/>
      <c r="S59" s="96"/>
      <c r="T59" s="199"/>
      <c r="U59" s="199"/>
      <c r="V59" s="96"/>
      <c r="W59" s="96"/>
      <c r="X59" s="96"/>
      <c r="Y59" s="101"/>
      <c r="Z59" s="195"/>
      <c r="AA59" s="195"/>
      <c r="AB59" s="196" t="s">
        <v>169</v>
      </c>
      <c r="AC59" s="196">
        <f ca="1">TRUNC(Z58/Z60)</f>
        <v>3</v>
      </c>
      <c r="AD59" s="195"/>
      <c r="AE59" s="195"/>
      <c r="AF59" s="102"/>
      <c r="AG59" s="3"/>
      <c r="AH59" s="3"/>
    </row>
    <row r="60" spans="1:34" ht="15" customHeight="1" x14ac:dyDescent="0.3">
      <c r="A60" s="3"/>
      <c r="B60" s="3"/>
      <c r="C60" s="79"/>
      <c r="D60" s="104"/>
      <c r="E60" s="101"/>
      <c r="F60" s="198">
        <f ca="1">F8*G8/GCD(E8*H8,F8*G8)</f>
        <v>5</v>
      </c>
      <c r="G60" s="198"/>
      <c r="H60" s="101"/>
      <c r="I60" s="101"/>
      <c r="J60" s="101"/>
      <c r="K60" s="104"/>
      <c r="L60" s="96"/>
      <c r="M60" s="198">
        <f ca="1">M8*N8/GCD(L8*O8,M8*N8)</f>
        <v>5</v>
      </c>
      <c r="N60" s="198"/>
      <c r="O60" s="96"/>
      <c r="P60" s="96"/>
      <c r="Q60" s="96"/>
      <c r="R60" s="96"/>
      <c r="S60" s="96"/>
      <c r="T60" s="198">
        <f ca="1">S11*V10/GCD(S11*V10,S8)</f>
        <v>7</v>
      </c>
      <c r="U60" s="198"/>
      <c r="V60" s="96"/>
      <c r="W60" s="96"/>
      <c r="X60" s="96"/>
      <c r="Y60" s="101"/>
      <c r="Z60" s="201">
        <f ca="1">Z8/GCD(Z8,AA8*AB8)</f>
        <v>4</v>
      </c>
      <c r="AA60" s="201"/>
      <c r="AB60" s="196"/>
      <c r="AC60" s="196"/>
      <c r="AD60" s="197">
        <f ca="1">Z60</f>
        <v>4</v>
      </c>
      <c r="AE60" s="197"/>
      <c r="AF60" s="104"/>
      <c r="AG60" s="3"/>
      <c r="AH60" s="3"/>
    </row>
    <row r="61" spans="1:34" ht="15" customHeight="1" x14ac:dyDescent="0.3">
      <c r="A61" s="3"/>
      <c r="B61" s="3"/>
      <c r="C61" s="79"/>
      <c r="D61" s="104"/>
      <c r="E61" s="101"/>
      <c r="F61" s="198"/>
      <c r="G61" s="198"/>
      <c r="H61" s="101"/>
      <c r="I61" s="101"/>
      <c r="J61" s="101"/>
      <c r="K61" s="104"/>
      <c r="L61" s="96"/>
      <c r="M61" s="198"/>
      <c r="N61" s="198"/>
      <c r="O61" s="96"/>
      <c r="P61" s="96"/>
      <c r="Q61" s="96"/>
      <c r="R61" s="96"/>
      <c r="S61" s="96"/>
      <c r="T61" s="198"/>
      <c r="U61" s="198"/>
      <c r="V61" s="96"/>
      <c r="W61" s="96"/>
      <c r="X61" s="96"/>
      <c r="Y61" s="101"/>
      <c r="Z61" s="197"/>
      <c r="AA61" s="197"/>
      <c r="AB61" s="103"/>
      <c r="AC61" s="103"/>
      <c r="AD61" s="197"/>
      <c r="AE61" s="197"/>
      <c r="AF61" s="104"/>
      <c r="AG61" s="3"/>
      <c r="AH61" s="3"/>
    </row>
    <row r="62" spans="1:34" x14ac:dyDescent="0.3">
      <c r="A62" s="3"/>
      <c r="B62" s="3"/>
      <c r="C62" s="79"/>
      <c r="D62" s="80" t="s">
        <v>4</v>
      </c>
      <c r="E62" s="80"/>
      <c r="F62" s="80"/>
      <c r="G62" s="80"/>
      <c r="H62" s="80"/>
      <c r="I62" s="80"/>
      <c r="J62" s="80"/>
      <c r="K62" s="80" t="s">
        <v>5</v>
      </c>
      <c r="L62" s="80"/>
      <c r="M62" s="80"/>
      <c r="N62" s="80"/>
      <c r="O62" s="80"/>
      <c r="P62" s="80"/>
      <c r="Q62" s="80"/>
      <c r="R62" s="80" t="s">
        <v>6</v>
      </c>
      <c r="S62" s="80"/>
      <c r="T62" s="80"/>
      <c r="U62" s="80"/>
      <c r="V62" s="80"/>
      <c r="W62" s="80"/>
      <c r="X62" s="80"/>
      <c r="Y62" s="80" t="s">
        <v>7</v>
      </c>
      <c r="Z62" s="80"/>
      <c r="AA62" s="80"/>
      <c r="AB62" s="80"/>
      <c r="AC62" s="80"/>
      <c r="AD62" s="80"/>
      <c r="AE62" s="80"/>
      <c r="AF62" s="79"/>
      <c r="AG62" s="3"/>
      <c r="AH62" s="3"/>
    </row>
    <row r="63" spans="1:34" ht="15" customHeight="1" x14ac:dyDescent="0.4">
      <c r="A63" s="3"/>
      <c r="B63" s="3"/>
      <c r="C63" s="79"/>
      <c r="D63" s="96"/>
      <c r="E63" s="96"/>
      <c r="F63" s="198">
        <f ca="1">E13*H13/GCD(F13*G13,E13*H13)</f>
        <v>20</v>
      </c>
      <c r="G63" s="198"/>
      <c r="H63" s="198"/>
      <c r="I63" s="96"/>
      <c r="J63" s="96"/>
      <c r="K63" s="101"/>
      <c r="L63" s="101"/>
      <c r="M63" s="198">
        <f ca="1">L13*O13/GCD(L13*O13,M13*N13)</f>
        <v>16</v>
      </c>
      <c r="N63" s="198"/>
      <c r="O63" s="198"/>
      <c r="P63" s="101"/>
      <c r="Q63" s="119"/>
      <c r="R63" s="79"/>
      <c r="S63" s="194">
        <f ca="1">(S13*U13+T13)*W13/GCD((S13*U13+T13)*W13,U13*V13)</f>
        <v>27</v>
      </c>
      <c r="T63" s="194"/>
      <c r="U63" s="99"/>
      <c r="V63" s="99"/>
      <c r="W63" s="194">
        <f ca="1">MOD(S63,S65)</f>
        <v>7</v>
      </c>
      <c r="X63" s="194"/>
      <c r="Y63" s="101"/>
      <c r="Z63" s="101"/>
      <c r="AA63" s="198">
        <f ca="1">(Y14*AA13+Z13)*AC13/GCD((Y14*AA13+Z13)*AC13,AA13*(AC14*AC13+AB13))</f>
        <v>42</v>
      </c>
      <c r="AB63" s="198"/>
      <c r="AC63" s="198"/>
      <c r="AD63" s="101"/>
      <c r="AE63" s="101"/>
      <c r="AF63" s="102"/>
      <c r="AG63" s="3"/>
      <c r="AH63" s="3"/>
    </row>
    <row r="64" spans="1:34" ht="15" customHeight="1" thickBot="1" x14ac:dyDescent="0.45">
      <c r="A64" s="3"/>
      <c r="B64" s="3"/>
      <c r="C64" s="79"/>
      <c r="D64" s="96"/>
      <c r="E64" s="96"/>
      <c r="F64" s="199"/>
      <c r="G64" s="199"/>
      <c r="H64" s="199"/>
      <c r="I64" s="96"/>
      <c r="J64" s="96"/>
      <c r="K64" s="101"/>
      <c r="L64" s="101"/>
      <c r="M64" s="199"/>
      <c r="N64" s="199"/>
      <c r="O64" s="199"/>
      <c r="P64" s="101"/>
      <c r="Q64" s="119"/>
      <c r="R64" s="98"/>
      <c r="S64" s="195"/>
      <c r="T64" s="195"/>
      <c r="U64" s="196" t="s">
        <v>169</v>
      </c>
      <c r="V64" s="196">
        <f ca="1">TRUNC(S63/S65)</f>
        <v>2</v>
      </c>
      <c r="W64" s="195"/>
      <c r="X64" s="195"/>
      <c r="Y64" s="101"/>
      <c r="Z64" s="101"/>
      <c r="AA64" s="199"/>
      <c r="AB64" s="199"/>
      <c r="AC64" s="199"/>
      <c r="AD64" s="101"/>
      <c r="AE64" s="101"/>
      <c r="AF64" s="102"/>
      <c r="AG64" s="3"/>
      <c r="AH64" s="3"/>
    </row>
    <row r="65" spans="1:37" ht="15" customHeight="1" x14ac:dyDescent="0.3">
      <c r="A65" s="3"/>
      <c r="B65" s="3"/>
      <c r="C65" s="79"/>
      <c r="D65" s="96"/>
      <c r="E65" s="96"/>
      <c r="F65" s="198">
        <f ca="1">F13*G13/GCD(F13*G13,E13*H13)</f>
        <v>147</v>
      </c>
      <c r="G65" s="198"/>
      <c r="H65" s="198"/>
      <c r="I65" s="96"/>
      <c r="J65" s="96"/>
      <c r="K65" s="101"/>
      <c r="L65" s="101"/>
      <c r="M65" s="198">
        <f ca="1">M13*N13/GCD(L13*O13,M13*N13)</f>
        <v>135</v>
      </c>
      <c r="N65" s="198"/>
      <c r="O65" s="198"/>
      <c r="P65" s="101"/>
      <c r="Q65" s="120"/>
      <c r="R65" s="79"/>
      <c r="S65" s="197">
        <f ca="1">U13*V13/GCD((S13*U13+T13)*W13,U13*V13)</f>
        <v>10</v>
      </c>
      <c r="T65" s="197"/>
      <c r="U65" s="196"/>
      <c r="V65" s="196"/>
      <c r="W65" s="197">
        <f ca="1">S65</f>
        <v>10</v>
      </c>
      <c r="X65" s="197"/>
      <c r="Y65" s="101"/>
      <c r="Z65" s="101"/>
      <c r="AA65" s="198">
        <f ca="1">AA13*(AC14*AC13+AB13)/GCD((Y14*AA13+Z13)*AC13,AA13*(AC14*AC13+AB13))</f>
        <v>155</v>
      </c>
      <c r="AB65" s="198"/>
      <c r="AC65" s="198"/>
      <c r="AD65" s="101"/>
      <c r="AE65" s="101"/>
      <c r="AF65" s="104"/>
      <c r="AG65" s="3"/>
      <c r="AH65" s="3"/>
    </row>
    <row r="66" spans="1:37" ht="15" customHeight="1" x14ac:dyDescent="0.3">
      <c r="A66" s="3"/>
      <c r="B66" s="3"/>
      <c r="C66" s="79"/>
      <c r="D66" s="96"/>
      <c r="E66" s="96"/>
      <c r="F66" s="198"/>
      <c r="G66" s="198"/>
      <c r="H66" s="198"/>
      <c r="I66" s="96"/>
      <c r="J66" s="96"/>
      <c r="K66" s="101"/>
      <c r="L66" s="101"/>
      <c r="M66" s="198"/>
      <c r="N66" s="198"/>
      <c r="O66" s="198"/>
      <c r="P66" s="101"/>
      <c r="Q66" s="120"/>
      <c r="R66" s="97"/>
      <c r="S66" s="197"/>
      <c r="T66" s="197"/>
      <c r="U66" s="99"/>
      <c r="V66" s="99"/>
      <c r="W66" s="197"/>
      <c r="X66" s="197"/>
      <c r="Y66" s="101"/>
      <c r="Z66" s="101"/>
      <c r="AA66" s="198"/>
      <c r="AB66" s="198"/>
      <c r="AC66" s="198"/>
      <c r="AD66" s="101"/>
      <c r="AE66" s="101"/>
      <c r="AF66" s="104"/>
      <c r="AG66" s="3"/>
      <c r="AH66" s="3"/>
    </row>
    <row r="67" spans="1:37" x14ac:dyDescent="0.3">
      <c r="A67" s="3"/>
      <c r="B67" s="3"/>
      <c r="C67" s="79"/>
      <c r="D67" s="80" t="s">
        <v>8</v>
      </c>
      <c r="E67" s="80"/>
      <c r="F67" s="80"/>
      <c r="G67" s="80"/>
      <c r="H67" s="80"/>
      <c r="I67" s="80"/>
      <c r="J67" s="80"/>
      <c r="K67" s="80" t="s">
        <v>9</v>
      </c>
      <c r="L67" s="80"/>
      <c r="M67" s="80"/>
      <c r="N67" s="80"/>
      <c r="O67" s="80"/>
      <c r="P67" s="80"/>
      <c r="Q67" s="80"/>
      <c r="R67" s="80" t="s">
        <v>10</v>
      </c>
      <c r="S67" s="80"/>
      <c r="T67" s="80"/>
      <c r="U67" s="80"/>
      <c r="V67" s="80"/>
      <c r="W67" s="80"/>
      <c r="X67" s="80"/>
      <c r="Y67" s="80" t="s">
        <v>11</v>
      </c>
      <c r="Z67" s="80"/>
      <c r="AA67" s="80"/>
      <c r="AB67" s="80"/>
      <c r="AC67" s="80"/>
      <c r="AD67" s="80"/>
      <c r="AE67" s="80"/>
      <c r="AF67" s="79"/>
      <c r="AG67" s="3"/>
      <c r="AH67" s="3"/>
    </row>
    <row r="68" spans="1:37" ht="14.4" customHeight="1" x14ac:dyDescent="0.3">
      <c r="A68" s="3"/>
      <c r="B68" s="3"/>
      <c r="C68" s="79"/>
      <c r="D68" s="96"/>
      <c r="E68" s="96"/>
      <c r="F68" s="198" t="s">
        <v>249</v>
      </c>
      <c r="G68" s="198"/>
      <c r="H68" s="198"/>
      <c r="I68" s="96"/>
      <c r="J68" s="96"/>
      <c r="K68" s="96"/>
      <c r="L68" s="96"/>
      <c r="M68" s="198" t="str">
        <f ca="1">CONCATENATE(IF(L18/GCD(L18,M18)=1,"",L18/GCD(L18,M18)),"m²")</f>
        <v>2m²</v>
      </c>
      <c r="N68" s="198"/>
      <c r="O68" s="198"/>
      <c r="P68" s="96"/>
      <c r="Q68" s="96"/>
      <c r="R68" s="96"/>
      <c r="S68" s="96"/>
      <c r="T68" s="198" t="str">
        <f ca="1">CONCATENATE(S18*V18/GCD(S18*V18,U18*T18),"x³")</f>
        <v>16x³</v>
      </c>
      <c r="U68" s="198"/>
      <c r="V68" s="198"/>
      <c r="W68" s="198"/>
      <c r="X68" s="96"/>
      <c r="Y68" s="96"/>
      <c r="Z68" s="96"/>
      <c r="AA68" s="198" t="str">
        <f ca="1">CONCATENATE("a",VLOOKUP(Z23+1,AG19:$AH$24,2,FALSE),"b",VLOOKUP(AA23-1,AG19:$AH$24,2,FALSE))</f>
        <v>a⁴b</v>
      </c>
      <c r="AB68" s="198"/>
      <c r="AC68" s="198"/>
      <c r="AD68" s="198"/>
      <c r="AE68" s="96"/>
      <c r="AF68" s="79"/>
      <c r="AG68" s="3"/>
      <c r="AH68" s="3"/>
      <c r="AK68" s="10"/>
    </row>
    <row r="69" spans="1:37" ht="14.4" customHeight="1" thickBot="1" x14ac:dyDescent="0.35">
      <c r="A69" s="3"/>
      <c r="B69" s="3"/>
      <c r="C69" s="79"/>
      <c r="D69" s="96"/>
      <c r="E69" s="96"/>
      <c r="F69" s="199"/>
      <c r="G69" s="199"/>
      <c r="H69" s="199"/>
      <c r="I69" s="96"/>
      <c r="J69" s="96"/>
      <c r="K69" s="96"/>
      <c r="L69" s="96"/>
      <c r="M69" s="199"/>
      <c r="N69" s="199"/>
      <c r="O69" s="199"/>
      <c r="P69" s="96"/>
      <c r="Q69" s="96"/>
      <c r="R69" s="96"/>
      <c r="S69" s="96"/>
      <c r="T69" s="199"/>
      <c r="U69" s="199"/>
      <c r="V69" s="199"/>
      <c r="W69" s="199"/>
      <c r="X69" s="96"/>
      <c r="Y69" s="96"/>
      <c r="Z69" s="96"/>
      <c r="AA69" s="199"/>
      <c r="AB69" s="199"/>
      <c r="AC69" s="199"/>
      <c r="AD69" s="199"/>
      <c r="AE69" s="96"/>
      <c r="AF69" s="79"/>
      <c r="AG69" s="3"/>
      <c r="AH69" s="3"/>
    </row>
    <row r="70" spans="1:37" ht="14.4" customHeight="1" x14ac:dyDescent="0.3">
      <c r="A70" s="3"/>
      <c r="B70" s="3"/>
      <c r="C70" s="79"/>
      <c r="D70" s="96"/>
      <c r="E70" s="96"/>
      <c r="F70" s="198">
        <f ca="1">E18*F18</f>
        <v>44</v>
      </c>
      <c r="G70" s="198"/>
      <c r="H70" s="198"/>
      <c r="I70" s="96"/>
      <c r="J70" s="96"/>
      <c r="K70" s="96"/>
      <c r="L70" s="96"/>
      <c r="M70" s="198" t="str">
        <f ca="1">CONCATENATE(IF(M18/GCD(L18,M18)=1,"",M18/GCD(L18,M18)),"n²")</f>
        <v>5n²</v>
      </c>
      <c r="N70" s="198"/>
      <c r="O70" s="198"/>
      <c r="P70" s="96"/>
      <c r="Q70" s="96"/>
      <c r="R70" s="96"/>
      <c r="S70" s="96"/>
      <c r="T70" s="198" t="str">
        <f ca="1">CONCATENATE(T18*U18/GCD(S18*V18,T18*U18),"z²")</f>
        <v>25z²</v>
      </c>
      <c r="U70" s="198"/>
      <c r="V70" s="198"/>
      <c r="W70" s="198"/>
      <c r="X70" s="96"/>
      <c r="Y70" s="96"/>
      <c r="Z70" s="96"/>
      <c r="AA70" s="200" t="str">
        <f ca="1">CONCATENATE("c","d",VLOOKUP(AD23+1,AG19:$AH$24,2,FALSE))</f>
        <v>cd⁶</v>
      </c>
      <c r="AB70" s="200"/>
      <c r="AC70" s="200"/>
      <c r="AD70" s="200"/>
      <c r="AE70" s="96"/>
      <c r="AF70" s="79"/>
      <c r="AG70" s="3"/>
      <c r="AH70" s="3"/>
    </row>
    <row r="71" spans="1:37" ht="14.4" customHeight="1" x14ac:dyDescent="0.3">
      <c r="A71" s="3"/>
      <c r="B71" s="3"/>
      <c r="C71" s="79"/>
      <c r="D71" s="96"/>
      <c r="E71" s="96"/>
      <c r="F71" s="198"/>
      <c r="G71" s="198"/>
      <c r="H71" s="198"/>
      <c r="I71" s="96"/>
      <c r="J71" s="96"/>
      <c r="K71" s="96"/>
      <c r="L71" s="96"/>
      <c r="M71" s="198"/>
      <c r="N71" s="198"/>
      <c r="O71" s="198"/>
      <c r="P71" s="96"/>
      <c r="Q71" s="96"/>
      <c r="R71" s="96"/>
      <c r="S71" s="96"/>
      <c r="T71" s="198"/>
      <c r="U71" s="198"/>
      <c r="V71" s="198"/>
      <c r="W71" s="198"/>
      <c r="X71" s="96"/>
      <c r="Y71" s="96"/>
      <c r="Z71" s="96"/>
      <c r="AA71" s="198"/>
      <c r="AB71" s="198"/>
      <c r="AC71" s="198"/>
      <c r="AD71" s="198"/>
      <c r="AE71" s="96"/>
      <c r="AF71" s="79"/>
      <c r="AG71" s="3"/>
      <c r="AH71" s="3"/>
    </row>
    <row r="72" spans="1:37"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7"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7"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7"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7" x14ac:dyDescent="0.3">
      <c r="A76" s="3"/>
      <c r="B76" s="3"/>
      <c r="C76" s="1"/>
      <c r="D76" s="202" t="str">
        <f>D51</f>
        <v>Dividing Fractions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7"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7"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7"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7"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79"/>
      <c r="D82" s="80" t="s">
        <v>0</v>
      </c>
      <c r="E82" s="80"/>
      <c r="F82" s="80"/>
      <c r="G82" s="80"/>
      <c r="H82" s="80"/>
      <c r="I82" s="80"/>
      <c r="J82" s="80"/>
      <c r="K82" s="80" t="s">
        <v>1</v>
      </c>
      <c r="L82" s="80"/>
      <c r="M82" s="80"/>
      <c r="N82" s="80"/>
      <c r="O82" s="80"/>
      <c r="P82" s="80"/>
      <c r="Q82" s="80"/>
      <c r="R82" s="80" t="s">
        <v>2</v>
      </c>
      <c r="S82" s="80"/>
      <c r="T82" s="80"/>
      <c r="U82" s="80"/>
      <c r="V82" s="80"/>
      <c r="W82" s="80"/>
      <c r="X82" s="80"/>
      <c r="Y82" s="80" t="s">
        <v>3</v>
      </c>
      <c r="Z82" s="80"/>
      <c r="AA82" s="80"/>
      <c r="AB82" s="80"/>
      <c r="AC82" s="80"/>
      <c r="AD82" s="80"/>
      <c r="AE82" s="80"/>
      <c r="AF82" s="79"/>
      <c r="AG82" s="3"/>
      <c r="AH82" s="3"/>
    </row>
    <row r="83" spans="1:34" ht="15" customHeight="1" x14ac:dyDescent="0.4">
      <c r="A83" s="3"/>
      <c r="B83" s="3"/>
      <c r="C83" s="79"/>
      <c r="D83" s="96"/>
      <c r="E83" s="96"/>
      <c r="F83" s="198">
        <f ca="1">F58</f>
        <v>3</v>
      </c>
      <c r="G83" s="198"/>
      <c r="H83" s="96"/>
      <c r="I83" s="96"/>
      <c r="J83" s="96"/>
      <c r="K83" s="96"/>
      <c r="L83" s="96"/>
      <c r="M83" s="198">
        <f ca="1">M58</f>
        <v>7</v>
      </c>
      <c r="N83" s="198"/>
      <c r="O83" s="96"/>
      <c r="P83" s="96"/>
      <c r="Q83" s="96"/>
      <c r="R83" s="96"/>
      <c r="S83" s="96"/>
      <c r="T83" s="198">
        <f ca="1">T58</f>
        <v>1</v>
      </c>
      <c r="U83" s="198"/>
      <c r="V83" s="96"/>
      <c r="W83" s="96"/>
      <c r="X83" s="96"/>
      <c r="Y83" s="101"/>
      <c r="Z83" s="194">
        <f ca="1">Z58</f>
        <v>13</v>
      </c>
      <c r="AA83" s="194"/>
      <c r="AB83" s="103"/>
      <c r="AC83" s="103"/>
      <c r="AD83" s="194">
        <f ca="1">MOD(Z83,Z85)</f>
        <v>1</v>
      </c>
      <c r="AE83" s="194"/>
      <c r="AF83" s="102"/>
      <c r="AG83" s="3"/>
      <c r="AH83" s="3"/>
    </row>
    <row r="84" spans="1:34" ht="15" customHeight="1" thickBot="1" x14ac:dyDescent="0.45">
      <c r="A84" s="3"/>
      <c r="B84" s="3"/>
      <c r="C84" s="79"/>
      <c r="D84" s="96"/>
      <c r="E84" s="96"/>
      <c r="F84" s="199"/>
      <c r="G84" s="199"/>
      <c r="H84" s="96"/>
      <c r="I84" s="96"/>
      <c r="J84" s="96"/>
      <c r="K84" s="96"/>
      <c r="L84" s="96"/>
      <c r="M84" s="199"/>
      <c r="N84" s="199"/>
      <c r="O84" s="96"/>
      <c r="P84" s="96"/>
      <c r="Q84" s="96"/>
      <c r="R84" s="96"/>
      <c r="S84" s="96"/>
      <c r="T84" s="199"/>
      <c r="U84" s="199"/>
      <c r="V84" s="96"/>
      <c r="W84" s="96"/>
      <c r="X84" s="96"/>
      <c r="Y84" s="101"/>
      <c r="Z84" s="195"/>
      <c r="AA84" s="195"/>
      <c r="AB84" s="196" t="s">
        <v>169</v>
      </c>
      <c r="AC84" s="196">
        <f ca="1">TRUNC(Z83/Z85)</f>
        <v>3</v>
      </c>
      <c r="AD84" s="195"/>
      <c r="AE84" s="195"/>
      <c r="AF84" s="102"/>
      <c r="AG84" s="3"/>
      <c r="AH84" s="3"/>
    </row>
    <row r="85" spans="1:34" ht="15" customHeight="1" x14ac:dyDescent="0.3">
      <c r="A85" s="3"/>
      <c r="B85" s="3"/>
      <c r="C85" s="79"/>
      <c r="D85" s="96"/>
      <c r="E85" s="96"/>
      <c r="F85" s="198">
        <f ca="1">F60</f>
        <v>5</v>
      </c>
      <c r="G85" s="198"/>
      <c r="H85" s="96"/>
      <c r="I85" s="96"/>
      <c r="J85" s="96"/>
      <c r="K85" s="96"/>
      <c r="L85" s="96"/>
      <c r="M85" s="198">
        <f ca="1">M60</f>
        <v>5</v>
      </c>
      <c r="N85" s="198"/>
      <c r="O85" s="96"/>
      <c r="P85" s="96"/>
      <c r="Q85" s="96"/>
      <c r="R85" s="96"/>
      <c r="S85" s="96"/>
      <c r="T85" s="198">
        <f ca="1">T60</f>
        <v>7</v>
      </c>
      <c r="U85" s="198"/>
      <c r="V85" s="96"/>
      <c r="W85" s="96"/>
      <c r="X85" s="96"/>
      <c r="Y85" s="101"/>
      <c r="Z85" s="201">
        <f ca="1">Z60</f>
        <v>4</v>
      </c>
      <c r="AA85" s="201"/>
      <c r="AB85" s="196"/>
      <c r="AC85" s="196"/>
      <c r="AD85" s="197">
        <f ca="1">Z85</f>
        <v>4</v>
      </c>
      <c r="AE85" s="197"/>
      <c r="AF85" s="104"/>
      <c r="AG85" s="3"/>
      <c r="AH85" s="3"/>
    </row>
    <row r="86" spans="1:34" ht="15" customHeight="1" x14ac:dyDescent="0.3">
      <c r="A86" s="3"/>
      <c r="B86" s="3"/>
      <c r="C86" s="79"/>
      <c r="D86" s="96"/>
      <c r="E86" s="96"/>
      <c r="F86" s="198"/>
      <c r="G86" s="198"/>
      <c r="H86" s="96"/>
      <c r="I86" s="96"/>
      <c r="J86" s="96"/>
      <c r="K86" s="96"/>
      <c r="L86" s="96"/>
      <c r="M86" s="198"/>
      <c r="N86" s="198"/>
      <c r="O86" s="96"/>
      <c r="P86" s="96"/>
      <c r="Q86" s="96"/>
      <c r="R86" s="96"/>
      <c r="S86" s="96"/>
      <c r="T86" s="198"/>
      <c r="U86" s="198"/>
      <c r="V86" s="96"/>
      <c r="W86" s="96"/>
      <c r="X86" s="96"/>
      <c r="Y86" s="101"/>
      <c r="Z86" s="197"/>
      <c r="AA86" s="197"/>
      <c r="AB86" s="103"/>
      <c r="AC86" s="103"/>
      <c r="AD86" s="197"/>
      <c r="AE86" s="197"/>
      <c r="AF86" s="104"/>
      <c r="AG86" s="3"/>
      <c r="AH86" s="3"/>
    </row>
    <row r="87" spans="1:34" x14ac:dyDescent="0.3">
      <c r="A87" s="3"/>
      <c r="B87" s="3"/>
      <c r="C87" s="79"/>
      <c r="D87" s="80" t="s">
        <v>4</v>
      </c>
      <c r="E87" s="80"/>
      <c r="F87" s="80"/>
      <c r="G87" s="80"/>
      <c r="H87" s="80"/>
      <c r="I87" s="80"/>
      <c r="J87" s="80"/>
      <c r="K87" s="80" t="s">
        <v>5</v>
      </c>
      <c r="L87" s="80"/>
      <c r="M87" s="80"/>
      <c r="N87" s="80"/>
      <c r="O87" s="80"/>
      <c r="P87" s="80"/>
      <c r="Q87" s="80"/>
      <c r="R87" s="80" t="s">
        <v>6</v>
      </c>
      <c r="S87" s="80"/>
      <c r="T87" s="80"/>
      <c r="U87" s="80"/>
      <c r="V87" s="80"/>
      <c r="W87" s="80"/>
      <c r="X87" s="80"/>
      <c r="Y87" s="80" t="s">
        <v>7</v>
      </c>
      <c r="Z87" s="80"/>
      <c r="AA87" s="80"/>
      <c r="AB87" s="80"/>
      <c r="AC87" s="80"/>
      <c r="AD87" s="80"/>
      <c r="AE87" s="80"/>
      <c r="AF87" s="79"/>
      <c r="AG87" s="3"/>
      <c r="AH87" s="3"/>
    </row>
    <row r="88" spans="1:34" ht="15" customHeight="1" x14ac:dyDescent="0.4">
      <c r="A88" s="3"/>
      <c r="B88" s="3"/>
      <c r="C88" s="79"/>
      <c r="D88" s="96"/>
      <c r="E88" s="96"/>
      <c r="F88" s="198">
        <f ca="1">F63</f>
        <v>20</v>
      </c>
      <c r="G88" s="198"/>
      <c r="H88" s="198"/>
      <c r="I88" s="96"/>
      <c r="J88" s="96"/>
      <c r="K88" s="101"/>
      <c r="L88" s="101"/>
      <c r="M88" s="198">
        <f ca="1">M63</f>
        <v>16</v>
      </c>
      <c r="N88" s="198"/>
      <c r="O88" s="198"/>
      <c r="P88" s="101"/>
      <c r="Q88" s="101"/>
      <c r="R88" s="79"/>
      <c r="S88" s="194">
        <f ca="1">S63</f>
        <v>27</v>
      </c>
      <c r="T88" s="194"/>
      <c r="U88" s="99"/>
      <c r="V88" s="99"/>
      <c r="W88" s="194">
        <f ca="1">W63</f>
        <v>7</v>
      </c>
      <c r="X88" s="194"/>
      <c r="Y88" s="101"/>
      <c r="Z88" s="101"/>
      <c r="AA88" s="198">
        <f ca="1">AA63</f>
        <v>42</v>
      </c>
      <c r="AB88" s="198"/>
      <c r="AC88" s="198"/>
      <c r="AD88" s="101"/>
      <c r="AE88" s="101"/>
      <c r="AF88" s="98"/>
      <c r="AG88" s="3"/>
      <c r="AH88" s="3"/>
    </row>
    <row r="89" spans="1:34" ht="15" customHeight="1" thickBot="1" x14ac:dyDescent="0.45">
      <c r="A89" s="3"/>
      <c r="B89" s="3"/>
      <c r="C89" s="79"/>
      <c r="D89" s="96"/>
      <c r="E89" s="96"/>
      <c r="F89" s="199"/>
      <c r="G89" s="199"/>
      <c r="H89" s="199"/>
      <c r="I89" s="96"/>
      <c r="J89" s="96"/>
      <c r="K89" s="101"/>
      <c r="L89" s="101"/>
      <c r="M89" s="199"/>
      <c r="N89" s="199"/>
      <c r="O89" s="199"/>
      <c r="P89" s="101"/>
      <c r="Q89" s="101"/>
      <c r="R89" s="98"/>
      <c r="S89" s="195"/>
      <c r="T89" s="195"/>
      <c r="U89" s="196" t="s">
        <v>169</v>
      </c>
      <c r="V89" s="196">
        <f ca="1">V64</f>
        <v>2</v>
      </c>
      <c r="W89" s="195"/>
      <c r="X89" s="195"/>
      <c r="Y89" s="101"/>
      <c r="Z89" s="101"/>
      <c r="AA89" s="199"/>
      <c r="AB89" s="199"/>
      <c r="AC89" s="199"/>
      <c r="AD89" s="101"/>
      <c r="AE89" s="101"/>
      <c r="AF89" s="98"/>
      <c r="AG89" s="3"/>
      <c r="AH89" s="3"/>
    </row>
    <row r="90" spans="1:34" ht="15" customHeight="1" x14ac:dyDescent="0.3">
      <c r="A90" s="3"/>
      <c r="B90" s="3"/>
      <c r="C90" s="79"/>
      <c r="D90" s="96"/>
      <c r="E90" s="96"/>
      <c r="F90" s="198">
        <f ca="1">F65</f>
        <v>147</v>
      </c>
      <c r="G90" s="198"/>
      <c r="H90" s="198"/>
      <c r="I90" s="96"/>
      <c r="J90" s="96"/>
      <c r="K90" s="101"/>
      <c r="L90" s="101"/>
      <c r="M90" s="198">
        <f ca="1">M65</f>
        <v>135</v>
      </c>
      <c r="N90" s="198"/>
      <c r="O90" s="198"/>
      <c r="P90" s="101"/>
      <c r="Q90" s="101"/>
      <c r="R90" s="79"/>
      <c r="S90" s="197">
        <f ca="1">S65</f>
        <v>10</v>
      </c>
      <c r="T90" s="197"/>
      <c r="U90" s="196"/>
      <c r="V90" s="196"/>
      <c r="W90" s="197">
        <f ca="1">W65</f>
        <v>10</v>
      </c>
      <c r="X90" s="197"/>
      <c r="Y90" s="101"/>
      <c r="Z90" s="101"/>
      <c r="AA90" s="198">
        <f ca="1">AA65</f>
        <v>155</v>
      </c>
      <c r="AB90" s="198"/>
      <c r="AC90" s="198"/>
      <c r="AD90" s="101"/>
      <c r="AE90" s="101"/>
      <c r="AF90" s="97"/>
      <c r="AG90" s="3"/>
      <c r="AH90" s="3"/>
    </row>
    <row r="91" spans="1:34" ht="15" customHeight="1" x14ac:dyDescent="0.3">
      <c r="A91" s="3"/>
      <c r="B91" s="3"/>
      <c r="C91" s="79"/>
      <c r="D91" s="96"/>
      <c r="E91" s="96"/>
      <c r="F91" s="198"/>
      <c r="G91" s="198"/>
      <c r="H91" s="198"/>
      <c r="I91" s="96"/>
      <c r="J91" s="96"/>
      <c r="K91" s="101"/>
      <c r="L91" s="101"/>
      <c r="M91" s="198"/>
      <c r="N91" s="198"/>
      <c r="O91" s="198"/>
      <c r="P91" s="101"/>
      <c r="Q91" s="101"/>
      <c r="R91" s="97"/>
      <c r="S91" s="197"/>
      <c r="T91" s="197"/>
      <c r="U91" s="99"/>
      <c r="V91" s="99"/>
      <c r="W91" s="197"/>
      <c r="X91" s="197"/>
      <c r="Y91" s="101"/>
      <c r="Z91" s="101"/>
      <c r="AA91" s="198"/>
      <c r="AB91" s="198"/>
      <c r="AC91" s="198"/>
      <c r="AD91" s="101"/>
      <c r="AE91" s="101"/>
      <c r="AF91" s="97"/>
      <c r="AG91" s="3"/>
      <c r="AH91" s="3"/>
    </row>
    <row r="92" spans="1:34" x14ac:dyDescent="0.3">
      <c r="A92" s="3"/>
      <c r="B92" s="3"/>
      <c r="C92" s="79"/>
      <c r="D92" s="80" t="s">
        <v>8</v>
      </c>
      <c r="E92" s="80"/>
      <c r="F92" s="80"/>
      <c r="G92" s="80"/>
      <c r="H92" s="80"/>
      <c r="I92" s="80"/>
      <c r="J92" s="80"/>
      <c r="K92" s="80" t="s">
        <v>9</v>
      </c>
      <c r="L92" s="80"/>
      <c r="M92" s="80"/>
      <c r="N92" s="80"/>
      <c r="O92" s="80"/>
      <c r="P92" s="80"/>
      <c r="Q92" s="80"/>
      <c r="R92" s="80" t="s">
        <v>10</v>
      </c>
      <c r="S92" s="80"/>
      <c r="T92" s="80"/>
      <c r="U92" s="80"/>
      <c r="V92" s="80"/>
      <c r="W92" s="80"/>
      <c r="X92" s="80"/>
      <c r="Y92" s="80" t="s">
        <v>11</v>
      </c>
      <c r="Z92" s="80"/>
      <c r="AA92" s="80"/>
      <c r="AB92" s="80"/>
      <c r="AC92" s="80"/>
      <c r="AD92" s="80"/>
      <c r="AE92" s="80"/>
      <c r="AF92" s="79"/>
      <c r="AG92" s="3"/>
      <c r="AH92" s="3"/>
    </row>
    <row r="93" spans="1:34" ht="15" customHeight="1" x14ac:dyDescent="0.3">
      <c r="A93" s="3"/>
      <c r="B93" s="3"/>
      <c r="C93" s="79"/>
      <c r="D93" s="96"/>
      <c r="E93" s="96"/>
      <c r="F93" s="198" t="str">
        <f>F68</f>
        <v>ab</v>
      </c>
      <c r="G93" s="198"/>
      <c r="H93" s="198"/>
      <c r="I93" s="96"/>
      <c r="J93" s="96"/>
      <c r="K93" s="101"/>
      <c r="L93" s="101"/>
      <c r="M93" s="198" t="str">
        <f ca="1">M68</f>
        <v>2m²</v>
      </c>
      <c r="N93" s="198"/>
      <c r="O93" s="198"/>
      <c r="P93" s="101"/>
      <c r="Q93" s="101"/>
      <c r="R93" s="96"/>
      <c r="S93" s="96"/>
      <c r="T93" s="198" t="str">
        <f ca="1">T68</f>
        <v>16x³</v>
      </c>
      <c r="U93" s="198"/>
      <c r="V93" s="198"/>
      <c r="W93" s="198"/>
      <c r="X93" s="96"/>
      <c r="Y93" s="96"/>
      <c r="Z93" s="96"/>
      <c r="AA93" s="198" t="str">
        <f ca="1">AA68</f>
        <v>a⁴b</v>
      </c>
      <c r="AB93" s="198"/>
      <c r="AC93" s="198"/>
      <c r="AD93" s="198"/>
      <c r="AE93" s="96"/>
      <c r="AF93" s="79"/>
      <c r="AG93" s="3"/>
      <c r="AH93" s="3"/>
    </row>
    <row r="94" spans="1:34" ht="15" customHeight="1" thickBot="1" x14ac:dyDescent="0.35">
      <c r="A94" s="3"/>
      <c r="B94" s="3"/>
      <c r="C94" s="79"/>
      <c r="D94" s="96"/>
      <c r="E94" s="96"/>
      <c r="F94" s="199"/>
      <c r="G94" s="199"/>
      <c r="H94" s="199"/>
      <c r="I94" s="96"/>
      <c r="J94" s="96"/>
      <c r="K94" s="101"/>
      <c r="L94" s="101"/>
      <c r="M94" s="199"/>
      <c r="N94" s="199"/>
      <c r="O94" s="199"/>
      <c r="P94" s="101"/>
      <c r="Q94" s="101"/>
      <c r="R94" s="96"/>
      <c r="S94" s="96"/>
      <c r="T94" s="199"/>
      <c r="U94" s="199"/>
      <c r="V94" s="199"/>
      <c r="W94" s="199"/>
      <c r="X94" s="96"/>
      <c r="Y94" s="96"/>
      <c r="Z94" s="96"/>
      <c r="AA94" s="199"/>
      <c r="AB94" s="199"/>
      <c r="AC94" s="199"/>
      <c r="AD94" s="199"/>
      <c r="AE94" s="96"/>
      <c r="AF94" s="79"/>
      <c r="AG94" s="3"/>
      <c r="AH94" s="3"/>
    </row>
    <row r="95" spans="1:34" ht="15" customHeight="1" x14ac:dyDescent="0.3">
      <c r="A95" s="3"/>
      <c r="B95" s="3"/>
      <c r="C95" s="79"/>
      <c r="D95" s="96"/>
      <c r="E95" s="96"/>
      <c r="F95" s="198">
        <f ca="1">F70</f>
        <v>44</v>
      </c>
      <c r="G95" s="198"/>
      <c r="H95" s="198"/>
      <c r="I95" s="96"/>
      <c r="J95" s="96"/>
      <c r="K95" s="101"/>
      <c r="L95" s="101"/>
      <c r="M95" s="198" t="str">
        <f ca="1">M70</f>
        <v>5n²</v>
      </c>
      <c r="N95" s="198"/>
      <c r="O95" s="198"/>
      <c r="P95" s="101"/>
      <c r="Q95" s="101"/>
      <c r="R95" s="96"/>
      <c r="S95" s="96"/>
      <c r="T95" s="198" t="str">
        <f ca="1">T70</f>
        <v>25z²</v>
      </c>
      <c r="U95" s="198"/>
      <c r="V95" s="198"/>
      <c r="W95" s="198"/>
      <c r="X95" s="96"/>
      <c r="Y95" s="96"/>
      <c r="Z95" s="96"/>
      <c r="AA95" s="200" t="str">
        <f ca="1">AA70</f>
        <v>cd⁶</v>
      </c>
      <c r="AB95" s="200"/>
      <c r="AC95" s="200"/>
      <c r="AD95" s="200"/>
      <c r="AE95" s="96"/>
      <c r="AF95" s="79"/>
      <c r="AG95" s="3"/>
      <c r="AH95" s="3"/>
    </row>
    <row r="96" spans="1:34" ht="15" customHeight="1" x14ac:dyDescent="0.3">
      <c r="A96" s="3"/>
      <c r="B96" s="3"/>
      <c r="C96" s="79"/>
      <c r="D96" s="96"/>
      <c r="E96" s="96"/>
      <c r="F96" s="198"/>
      <c r="G96" s="198"/>
      <c r="H96" s="198"/>
      <c r="I96" s="96"/>
      <c r="J96" s="96"/>
      <c r="K96" s="101"/>
      <c r="L96" s="101"/>
      <c r="M96" s="198"/>
      <c r="N96" s="198"/>
      <c r="O96" s="198"/>
      <c r="P96" s="101"/>
      <c r="Q96" s="101"/>
      <c r="R96" s="96"/>
      <c r="S96" s="96"/>
      <c r="T96" s="198"/>
      <c r="U96" s="198"/>
      <c r="V96" s="198"/>
      <c r="W96" s="198"/>
      <c r="X96" s="96"/>
      <c r="Y96" s="96"/>
      <c r="Z96" s="96"/>
      <c r="AA96" s="198"/>
      <c r="AB96" s="198"/>
      <c r="AC96" s="198"/>
      <c r="AD96" s="198"/>
      <c r="AE96" s="96"/>
      <c r="AF96" s="79"/>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g9vnh9P1elGLLflDqz5oJsRIt5oltky0CcS140j6tRajnR6a5cFAUnsJnR0EB2LkY2VzVlFQnc85fYWL57qYpA==" saltValue="ZDom/149Wn8CbcfEzMf1wA==" spinCount="100000" sheet="1" objects="1" scenarios="1"/>
  <mergeCells count="192">
    <mergeCell ref="AD83:AE84"/>
    <mergeCell ref="AB84:AB85"/>
    <mergeCell ref="AC84:AC85"/>
    <mergeCell ref="Z85:AA86"/>
    <mergeCell ref="AD85:AE86"/>
    <mergeCell ref="AA88:AC89"/>
    <mergeCell ref="AA90:AC91"/>
    <mergeCell ref="M88:O89"/>
    <mergeCell ref="M90:O91"/>
    <mergeCell ref="Z58:AA59"/>
    <mergeCell ref="AD58:AE59"/>
    <mergeCell ref="AB59:AB60"/>
    <mergeCell ref="AC59:AC60"/>
    <mergeCell ref="Z60:AA61"/>
    <mergeCell ref="AD60:AE61"/>
    <mergeCell ref="F63:H64"/>
    <mergeCell ref="F65:H66"/>
    <mergeCell ref="M63:O64"/>
    <mergeCell ref="M65:O66"/>
    <mergeCell ref="AA63:AC64"/>
    <mergeCell ref="AA65:AC66"/>
    <mergeCell ref="U64:U65"/>
    <mergeCell ref="V64:V65"/>
    <mergeCell ref="F60:G61"/>
    <mergeCell ref="M60:N61"/>
    <mergeCell ref="T60:U61"/>
    <mergeCell ref="S63:T64"/>
    <mergeCell ref="W63:X64"/>
    <mergeCell ref="AC11:AD12"/>
    <mergeCell ref="AC9:AD10"/>
    <mergeCell ref="G10:G11"/>
    <mergeCell ref="N10:N11"/>
    <mergeCell ref="U10:U11"/>
    <mergeCell ref="V10:W11"/>
    <mergeCell ref="Z10:AA11"/>
    <mergeCell ref="AB10:AB11"/>
    <mergeCell ref="D2:Z6"/>
    <mergeCell ref="E9:F10"/>
    <mergeCell ref="H9:I10"/>
    <mergeCell ref="L9:M10"/>
    <mergeCell ref="O9:P10"/>
    <mergeCell ref="S9:T10"/>
    <mergeCell ref="E14:F15"/>
    <mergeCell ref="H14:I15"/>
    <mergeCell ref="L14:M15"/>
    <mergeCell ref="O14:P15"/>
    <mergeCell ref="S14:T15"/>
    <mergeCell ref="V14:W15"/>
    <mergeCell ref="E11:F12"/>
    <mergeCell ref="H11:I12"/>
    <mergeCell ref="L11:M12"/>
    <mergeCell ref="O11:P12"/>
    <mergeCell ref="S11:T12"/>
    <mergeCell ref="Z14:AA15"/>
    <mergeCell ref="AD14:AE15"/>
    <mergeCell ref="G15:G16"/>
    <mergeCell ref="N15:N16"/>
    <mergeCell ref="R15:R16"/>
    <mergeCell ref="U15:U16"/>
    <mergeCell ref="Y15:Y16"/>
    <mergeCell ref="AB15:AB16"/>
    <mergeCell ref="AC15:AC16"/>
    <mergeCell ref="Z16:AA17"/>
    <mergeCell ref="AD16:AE17"/>
    <mergeCell ref="R19:T20"/>
    <mergeCell ref="V19:X20"/>
    <mergeCell ref="Z19:AA20"/>
    <mergeCell ref="AC19:AD20"/>
    <mergeCell ref="E16:F17"/>
    <mergeCell ref="H16:I17"/>
    <mergeCell ref="L16:M17"/>
    <mergeCell ref="O16:P17"/>
    <mergeCell ref="S16:T17"/>
    <mergeCell ref="V16:W17"/>
    <mergeCell ref="V21:X22"/>
    <mergeCell ref="Z21:AA22"/>
    <mergeCell ref="AC21:AD22"/>
    <mergeCell ref="D27:Z31"/>
    <mergeCell ref="E34:F35"/>
    <mergeCell ref="H34:I35"/>
    <mergeCell ref="L34:M35"/>
    <mergeCell ref="O34:P35"/>
    <mergeCell ref="S34:T35"/>
    <mergeCell ref="AC34:AD35"/>
    <mergeCell ref="D20:D21"/>
    <mergeCell ref="G20:G21"/>
    <mergeCell ref="N20:N21"/>
    <mergeCell ref="U20:U21"/>
    <mergeCell ref="AB20:AB21"/>
    <mergeCell ref="E21:F22"/>
    <mergeCell ref="H21:I22"/>
    <mergeCell ref="L21:M22"/>
    <mergeCell ref="O21:P22"/>
    <mergeCell ref="R21:T22"/>
    <mergeCell ref="E19:F20"/>
    <mergeCell ref="H19:I20"/>
    <mergeCell ref="L19:M20"/>
    <mergeCell ref="O19:P20"/>
    <mergeCell ref="E36:F37"/>
    <mergeCell ref="H36:I37"/>
    <mergeCell ref="L36:M37"/>
    <mergeCell ref="O36:P37"/>
    <mergeCell ref="S36:T37"/>
    <mergeCell ref="AC36:AD37"/>
    <mergeCell ref="G35:G36"/>
    <mergeCell ref="N35:N36"/>
    <mergeCell ref="U35:U36"/>
    <mergeCell ref="V35:W36"/>
    <mergeCell ref="Z35:AA36"/>
    <mergeCell ref="AB35:AB36"/>
    <mergeCell ref="AC44:AD45"/>
    <mergeCell ref="E41:F42"/>
    <mergeCell ref="H41:I42"/>
    <mergeCell ref="L41:M42"/>
    <mergeCell ref="O41:P42"/>
    <mergeCell ref="S41:T42"/>
    <mergeCell ref="V41:W42"/>
    <mergeCell ref="Z39:AA40"/>
    <mergeCell ref="AD39:AE40"/>
    <mergeCell ref="G40:G41"/>
    <mergeCell ref="N40:N41"/>
    <mergeCell ref="R40:R41"/>
    <mergeCell ref="U40:U41"/>
    <mergeCell ref="Y40:Y41"/>
    <mergeCell ref="AB40:AB41"/>
    <mergeCell ref="AC40:AC41"/>
    <mergeCell ref="Z41:AA42"/>
    <mergeCell ref="AD41:AE42"/>
    <mergeCell ref="E39:F40"/>
    <mergeCell ref="H39:I40"/>
    <mergeCell ref="L39:M40"/>
    <mergeCell ref="O39:P40"/>
    <mergeCell ref="S39:T40"/>
    <mergeCell ref="V39:W40"/>
    <mergeCell ref="V46:X47"/>
    <mergeCell ref="Z46:AA47"/>
    <mergeCell ref="AC46:AD47"/>
    <mergeCell ref="D51:Z55"/>
    <mergeCell ref="F58:G59"/>
    <mergeCell ref="M58:N59"/>
    <mergeCell ref="T58:U59"/>
    <mergeCell ref="D45:D46"/>
    <mergeCell ref="G45:G46"/>
    <mergeCell ref="N45:N46"/>
    <mergeCell ref="U45:U46"/>
    <mergeCell ref="AB45:AB46"/>
    <mergeCell ref="E46:F47"/>
    <mergeCell ref="H46:I47"/>
    <mergeCell ref="L46:M47"/>
    <mergeCell ref="O46:P47"/>
    <mergeCell ref="R46:T47"/>
    <mergeCell ref="E44:F45"/>
    <mergeCell ref="H44:I45"/>
    <mergeCell ref="L44:M45"/>
    <mergeCell ref="O44:P45"/>
    <mergeCell ref="R44:T45"/>
    <mergeCell ref="V44:X45"/>
    <mergeCell ref="Z44:AA45"/>
    <mergeCell ref="F68:H69"/>
    <mergeCell ref="T68:W69"/>
    <mergeCell ref="AA68:AD69"/>
    <mergeCell ref="F70:H71"/>
    <mergeCell ref="T70:W71"/>
    <mergeCell ref="AA70:AD71"/>
    <mergeCell ref="M68:O69"/>
    <mergeCell ref="M70:O71"/>
    <mergeCell ref="S65:T66"/>
    <mergeCell ref="W65:X66"/>
    <mergeCell ref="D76:Z80"/>
    <mergeCell ref="F83:G84"/>
    <mergeCell ref="M83:N84"/>
    <mergeCell ref="T83:U84"/>
    <mergeCell ref="F85:G86"/>
    <mergeCell ref="M85:N86"/>
    <mergeCell ref="T85:U86"/>
    <mergeCell ref="Z83:AA84"/>
    <mergeCell ref="U89:U90"/>
    <mergeCell ref="V89:V90"/>
    <mergeCell ref="S88:T89"/>
    <mergeCell ref="W88:X89"/>
    <mergeCell ref="F88:H89"/>
    <mergeCell ref="F90:H91"/>
    <mergeCell ref="F93:H94"/>
    <mergeCell ref="T93:W94"/>
    <mergeCell ref="AA93:AD94"/>
    <mergeCell ref="F95:H96"/>
    <mergeCell ref="T95:W96"/>
    <mergeCell ref="AA95:AD96"/>
    <mergeCell ref="S90:T91"/>
    <mergeCell ref="W90:X91"/>
    <mergeCell ref="M93:O94"/>
    <mergeCell ref="M95:O96"/>
  </mergeCells>
  <hyperlinks>
    <hyperlink ref="A1" location="Contents!A1" display="Go Back" xr:uid="{00000000-0004-0000-0A00-000000000000}"/>
  </hyperlinks>
  <pageMargins left="0.25" right="0.25"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7" tint="0.79998168889431442"/>
  </sheetPr>
  <dimension ref="A1:BE65"/>
  <sheetViews>
    <sheetView zoomScale="110" zoomScaleNormal="110" workbookViewId="0"/>
  </sheetViews>
  <sheetFormatPr defaultColWidth="2.88671875" defaultRowHeight="15" customHeight="1" x14ac:dyDescent="0.3"/>
  <cols>
    <col min="1" max="2" width="2.88671875" style="48"/>
    <col min="3" max="7" width="2.88671875" style="48" customWidth="1"/>
    <col min="8" max="13" width="2.88671875" style="48"/>
    <col min="14" max="19" width="2.88671875" style="48" customWidth="1"/>
    <col min="20" max="16384" width="2.88671875" style="48"/>
  </cols>
  <sheetData>
    <row r="1" spans="1:57" ht="15" customHeight="1" x14ac:dyDescent="0.3">
      <c r="A1" s="61" t="s">
        <v>201</v>
      </c>
      <c r="B1" s="259" t="s">
        <v>180</v>
      </c>
      <c r="C1" s="259"/>
      <c r="D1" s="259"/>
      <c r="E1" s="259"/>
      <c r="F1" s="259"/>
      <c r="G1" s="259"/>
      <c r="H1" s="259"/>
      <c r="I1" s="259"/>
      <c r="J1" s="259"/>
      <c r="K1" s="259"/>
      <c r="L1" s="259"/>
      <c r="M1" s="259"/>
      <c r="N1" s="259"/>
      <c r="O1" s="259"/>
      <c r="P1" s="259"/>
      <c r="Q1" s="259"/>
      <c r="R1" s="259"/>
      <c r="S1" s="259"/>
      <c r="T1" s="6"/>
      <c r="U1" s="6"/>
      <c r="V1" s="6"/>
      <c r="W1" s="6"/>
      <c r="X1" s="6"/>
      <c r="Y1" s="6"/>
      <c r="Z1" s="259" t="str">
        <f>B1</f>
        <v>Equating Rations</v>
      </c>
      <c r="AA1" s="259"/>
      <c r="AB1" s="259"/>
      <c r="AC1" s="259"/>
      <c r="AD1" s="259"/>
      <c r="AE1" s="259"/>
      <c r="AF1" s="259"/>
      <c r="AG1" s="259"/>
      <c r="AH1" s="259"/>
      <c r="AI1" s="259"/>
      <c r="AJ1" s="259"/>
      <c r="AK1" s="259"/>
      <c r="AL1" s="259"/>
      <c r="AM1" s="259"/>
      <c r="AN1" s="259"/>
      <c r="AO1" s="259"/>
      <c r="AP1" s="259"/>
      <c r="AQ1" s="259"/>
      <c r="AR1" s="6"/>
      <c r="AS1" s="6"/>
      <c r="AT1" s="6"/>
      <c r="AU1" s="6"/>
      <c r="AV1" s="6"/>
      <c r="AW1" s="6"/>
    </row>
    <row r="2" spans="1:57" ht="15" customHeight="1" x14ac:dyDescent="0.3">
      <c r="A2" s="6"/>
      <c r="B2" s="259"/>
      <c r="C2" s="259"/>
      <c r="D2" s="259"/>
      <c r="E2" s="259"/>
      <c r="F2" s="259"/>
      <c r="G2" s="259"/>
      <c r="H2" s="259"/>
      <c r="I2" s="259"/>
      <c r="J2" s="259"/>
      <c r="K2" s="259"/>
      <c r="L2" s="259"/>
      <c r="M2" s="259"/>
      <c r="N2" s="259"/>
      <c r="O2" s="259"/>
      <c r="P2" s="259"/>
      <c r="Q2" s="259"/>
      <c r="R2" s="259"/>
      <c r="S2" s="259"/>
      <c r="T2" s="6"/>
      <c r="U2" s="6"/>
      <c r="V2" s="6"/>
      <c r="W2" s="6"/>
      <c r="X2" s="6"/>
      <c r="Y2" s="6"/>
      <c r="Z2" s="259"/>
      <c r="AA2" s="259"/>
      <c r="AB2" s="259"/>
      <c r="AC2" s="259"/>
      <c r="AD2" s="259"/>
      <c r="AE2" s="259"/>
      <c r="AF2" s="259"/>
      <c r="AG2" s="259"/>
      <c r="AH2" s="259"/>
      <c r="AI2" s="259"/>
      <c r="AJ2" s="259"/>
      <c r="AK2" s="259"/>
      <c r="AL2" s="259"/>
      <c r="AM2" s="259"/>
      <c r="AN2" s="259"/>
      <c r="AO2" s="259"/>
      <c r="AP2" s="259"/>
      <c r="AQ2" s="259"/>
      <c r="AR2" s="6"/>
      <c r="AS2" s="6"/>
      <c r="AT2" s="6"/>
      <c r="AU2" s="6"/>
      <c r="AV2" s="6"/>
      <c r="AW2" s="6"/>
    </row>
    <row r="3" spans="1:57" ht="15" customHeight="1" x14ac:dyDescent="0.3">
      <c r="A3" s="6"/>
      <c r="B3" s="259"/>
      <c r="C3" s="259"/>
      <c r="D3" s="259"/>
      <c r="E3" s="259"/>
      <c r="F3" s="259"/>
      <c r="G3" s="259"/>
      <c r="H3" s="259"/>
      <c r="I3" s="259"/>
      <c r="J3" s="259"/>
      <c r="K3" s="259"/>
      <c r="L3" s="259"/>
      <c r="M3" s="259"/>
      <c r="N3" s="259"/>
      <c r="O3" s="259"/>
      <c r="P3" s="259"/>
      <c r="Q3" s="259"/>
      <c r="R3" s="259"/>
      <c r="S3" s="259"/>
      <c r="T3" s="6"/>
      <c r="U3" s="6"/>
      <c r="V3" s="6"/>
      <c r="W3" s="6"/>
      <c r="X3" s="6"/>
      <c r="Y3" s="6"/>
      <c r="Z3" s="259"/>
      <c r="AA3" s="259"/>
      <c r="AB3" s="259"/>
      <c r="AC3" s="259"/>
      <c r="AD3" s="259"/>
      <c r="AE3" s="259"/>
      <c r="AF3" s="259"/>
      <c r="AG3" s="259"/>
      <c r="AH3" s="259"/>
      <c r="AI3" s="259"/>
      <c r="AJ3" s="259"/>
      <c r="AK3" s="259"/>
      <c r="AL3" s="259"/>
      <c r="AM3" s="259"/>
      <c r="AN3" s="259"/>
      <c r="AO3" s="259"/>
      <c r="AP3" s="259"/>
      <c r="AQ3" s="259"/>
      <c r="AR3" s="6"/>
      <c r="AS3" s="6"/>
      <c r="AT3" s="6"/>
      <c r="AU3" s="6"/>
      <c r="AV3" s="6"/>
      <c r="AW3" s="6"/>
    </row>
    <row r="4" spans="1:57" ht="15" customHeight="1" x14ac:dyDescent="0.3">
      <c r="A4" s="6"/>
      <c r="B4" s="259"/>
      <c r="C4" s="259"/>
      <c r="D4" s="259"/>
      <c r="E4" s="259"/>
      <c r="F4" s="259"/>
      <c r="G4" s="259"/>
      <c r="H4" s="259"/>
      <c r="I4" s="259"/>
      <c r="J4" s="259"/>
      <c r="K4" s="259"/>
      <c r="L4" s="259"/>
      <c r="M4" s="259"/>
      <c r="N4" s="259"/>
      <c r="O4" s="259"/>
      <c r="P4" s="259"/>
      <c r="Q4" s="259"/>
      <c r="R4" s="259"/>
      <c r="S4" s="259"/>
      <c r="T4" s="6"/>
      <c r="U4" s="6"/>
      <c r="V4" s="6"/>
      <c r="W4" s="6"/>
      <c r="X4" s="6"/>
      <c r="Y4" s="6"/>
      <c r="Z4" s="259"/>
      <c r="AA4" s="259"/>
      <c r="AB4" s="259"/>
      <c r="AC4" s="259"/>
      <c r="AD4" s="259"/>
      <c r="AE4" s="259"/>
      <c r="AF4" s="259"/>
      <c r="AG4" s="259"/>
      <c r="AH4" s="259"/>
      <c r="AI4" s="259"/>
      <c r="AJ4" s="259"/>
      <c r="AK4" s="259"/>
      <c r="AL4" s="259"/>
      <c r="AM4" s="259"/>
      <c r="AN4" s="259"/>
      <c r="AO4" s="259"/>
      <c r="AP4" s="259"/>
      <c r="AQ4" s="259"/>
      <c r="AR4" s="6"/>
      <c r="AS4" s="6"/>
      <c r="AT4" s="6"/>
      <c r="AU4" s="6"/>
      <c r="AV4" s="6"/>
      <c r="AW4" s="6"/>
    </row>
    <row r="5" spans="1:57" ht="15" customHeight="1" x14ac:dyDescent="0.3">
      <c r="A5" s="6"/>
      <c r="B5" s="259"/>
      <c r="C5" s="259"/>
      <c r="D5" s="259"/>
      <c r="E5" s="259"/>
      <c r="F5" s="259"/>
      <c r="G5" s="259"/>
      <c r="H5" s="259"/>
      <c r="I5" s="259"/>
      <c r="J5" s="259"/>
      <c r="K5" s="259"/>
      <c r="L5" s="259"/>
      <c r="M5" s="259"/>
      <c r="N5" s="259"/>
      <c r="O5" s="259"/>
      <c r="P5" s="259"/>
      <c r="Q5" s="259"/>
      <c r="R5" s="259"/>
      <c r="S5" s="259"/>
      <c r="T5" s="6"/>
      <c r="U5" s="6"/>
      <c r="V5" s="6"/>
      <c r="W5" s="6"/>
      <c r="X5" s="6"/>
      <c r="Y5" s="6"/>
      <c r="Z5" s="259"/>
      <c r="AA5" s="259"/>
      <c r="AB5" s="259"/>
      <c r="AC5" s="259"/>
      <c r="AD5" s="259"/>
      <c r="AE5" s="259"/>
      <c r="AF5" s="259"/>
      <c r="AG5" s="259"/>
      <c r="AH5" s="259"/>
      <c r="AI5" s="259"/>
      <c r="AJ5" s="259"/>
      <c r="AK5" s="259"/>
      <c r="AL5" s="259"/>
      <c r="AM5" s="259"/>
      <c r="AN5" s="259"/>
      <c r="AO5" s="259"/>
      <c r="AP5" s="259"/>
      <c r="AQ5" s="259"/>
      <c r="AR5" s="6"/>
      <c r="AS5" s="6"/>
      <c r="AT5" s="6"/>
      <c r="AU5" s="6"/>
      <c r="AV5" s="6"/>
      <c r="AW5" s="6"/>
    </row>
    <row r="6" spans="1:57" ht="15" customHeight="1" x14ac:dyDescent="0.3">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57" ht="15" customHeight="1" x14ac:dyDescent="0.3">
      <c r="A7" s="6"/>
      <c r="B7" s="5" t="s">
        <v>0</v>
      </c>
      <c r="C7" s="8">
        <f ca="1">RANDBETWEEN(2,3)</f>
        <v>3</v>
      </c>
      <c r="D7" s="8">
        <f ca="1">IF(GCD(C7,K7)=1,K7,K7+1)</f>
        <v>4</v>
      </c>
      <c r="E7" s="8">
        <f ca="1">D7</f>
        <v>4</v>
      </c>
      <c r="F7" s="8">
        <f ca="1">IF(GCD(L7,E7)=1,L7,L7+1)</f>
        <v>9</v>
      </c>
      <c r="G7" s="8">
        <f ca="1">(H7/D7)*C7</f>
        <v>3</v>
      </c>
      <c r="H7" s="8">
        <f ca="1">LCM(D7:E7)</f>
        <v>4</v>
      </c>
      <c r="I7" s="8">
        <f ca="1">(H7/E7)*F7</f>
        <v>9</v>
      </c>
      <c r="J7" s="8"/>
      <c r="K7" s="8">
        <f ca="1">RANDBETWEEN(3,5)</f>
        <v>4</v>
      </c>
      <c r="L7" s="8">
        <f ca="1">RANDBETWEEN(3,8)</f>
        <v>8</v>
      </c>
      <c r="M7" s="6" t="s">
        <v>1</v>
      </c>
      <c r="N7" s="8">
        <f ca="1">RANDBETWEEN(2,3)</f>
        <v>2</v>
      </c>
      <c r="O7" s="8">
        <f ca="1">IF(GCD(N7,V7)=1,V7,V7+1)</f>
        <v>9</v>
      </c>
      <c r="P7" s="8">
        <f ca="1">RANDBETWEEN(2,4)</f>
        <v>2</v>
      </c>
      <c r="Q7" s="8">
        <f ca="1">IF(GCD(W7,P7)=1,W7,W7+1)</f>
        <v>5</v>
      </c>
      <c r="R7" s="8">
        <f ca="1">(S7/O7)*N7</f>
        <v>4</v>
      </c>
      <c r="S7" s="8">
        <f ca="1">LCM(O7:P7)</f>
        <v>18</v>
      </c>
      <c r="T7" s="8">
        <f ca="1">(S7/P7)*Q7</f>
        <v>45</v>
      </c>
      <c r="U7" s="8"/>
      <c r="V7" s="8">
        <f ca="1">RANDBETWEEN(5,8)</f>
        <v>8</v>
      </c>
      <c r="W7" s="8">
        <f ca="1">RANDBETWEEN(3,10)</f>
        <v>4</v>
      </c>
      <c r="X7" s="6"/>
      <c r="Y7" s="6"/>
      <c r="Z7" s="5" t="s">
        <v>0</v>
      </c>
      <c r="AA7" s="5"/>
      <c r="AB7" s="5"/>
      <c r="AC7" s="5"/>
      <c r="AD7" s="5"/>
      <c r="AE7" s="5"/>
      <c r="AF7" s="5"/>
      <c r="AG7" s="5"/>
      <c r="AH7" s="5"/>
      <c r="AI7" s="5"/>
      <c r="AJ7" s="5"/>
      <c r="AK7" s="6" t="s">
        <v>1</v>
      </c>
      <c r="AL7" s="5"/>
      <c r="AM7" s="5"/>
      <c r="AN7" s="5"/>
      <c r="AO7" s="5"/>
      <c r="AP7" s="5"/>
      <c r="AQ7" s="5"/>
      <c r="AR7" s="5"/>
      <c r="AS7" s="5"/>
      <c r="AT7" s="5"/>
      <c r="AU7" s="5"/>
      <c r="AV7" s="6"/>
      <c r="AW7" s="6"/>
    </row>
    <row r="8" spans="1:57" ht="15" customHeight="1" x14ac:dyDescent="0.3">
      <c r="A8" s="6"/>
      <c r="B8" s="243" t="str">
        <f ca="1">CONCATENATE("The ratio of A : B is ",C7," : ",D7,". The ratio of B : C is ",E7," : ",F7,". Write the ratio of A : B : C.")</f>
        <v>The ratio of A : B is 3 : 4. The ratio of B : C is 4 : 9. Write the ratio of A : B : C.</v>
      </c>
      <c r="C8" s="243"/>
      <c r="D8" s="243"/>
      <c r="E8" s="243"/>
      <c r="F8" s="243"/>
      <c r="G8" s="243"/>
      <c r="H8" s="243"/>
      <c r="I8" s="243"/>
      <c r="J8" s="243"/>
      <c r="K8" s="243"/>
      <c r="L8" s="243"/>
      <c r="M8" s="243" t="str">
        <f ca="1">CONCATENATE("The ratio of A : B is ",N7," : ",O7,". The ratio of B : C is ",P7," : ",Q7,". Write the ratio of A : B : C in its simplest form.")</f>
        <v>The ratio of A : B is 2 : 9. The ratio of B : C is 2 : 5. Write the ratio of A : B : C in its simplest form.</v>
      </c>
      <c r="N8" s="243"/>
      <c r="O8" s="243"/>
      <c r="P8" s="243"/>
      <c r="Q8" s="243"/>
      <c r="R8" s="243"/>
      <c r="S8" s="243"/>
      <c r="T8" s="243"/>
      <c r="U8" s="243"/>
      <c r="V8" s="243"/>
      <c r="W8" s="243"/>
      <c r="X8" s="6"/>
      <c r="Y8" s="6"/>
      <c r="Z8" s="243" t="str">
        <f ca="1">B8</f>
        <v>The ratio of A : B is 3 : 4. The ratio of B : C is 4 : 9. Write the ratio of A : B : C.</v>
      </c>
      <c r="AA8" s="243"/>
      <c r="AB8" s="243"/>
      <c r="AC8" s="243"/>
      <c r="AD8" s="243"/>
      <c r="AE8" s="243"/>
      <c r="AF8" s="243"/>
      <c r="AG8" s="243"/>
      <c r="AH8" s="243"/>
      <c r="AI8" s="243"/>
      <c r="AJ8" s="243"/>
      <c r="AK8" s="243" t="str">
        <f ca="1">M8</f>
        <v>The ratio of A : B is 2 : 9. The ratio of B : C is 2 : 5. Write the ratio of A : B : C in its simplest form.</v>
      </c>
      <c r="AL8" s="243"/>
      <c r="AM8" s="243"/>
      <c r="AN8" s="243"/>
      <c r="AO8" s="243"/>
      <c r="AP8" s="243"/>
      <c r="AQ8" s="243"/>
      <c r="AR8" s="243"/>
      <c r="AS8" s="243"/>
      <c r="AT8" s="243"/>
      <c r="AU8" s="243"/>
      <c r="AV8" s="6"/>
      <c r="AW8" s="6"/>
    </row>
    <row r="9" spans="1:57" ht="15" customHeight="1" x14ac:dyDescent="0.3">
      <c r="A9" s="6"/>
      <c r="B9" s="243"/>
      <c r="C9" s="243"/>
      <c r="D9" s="243"/>
      <c r="E9" s="243"/>
      <c r="F9" s="243"/>
      <c r="G9" s="243"/>
      <c r="H9" s="243"/>
      <c r="I9" s="243"/>
      <c r="J9" s="243"/>
      <c r="K9" s="243"/>
      <c r="L9" s="243"/>
      <c r="M9" s="243"/>
      <c r="N9" s="243"/>
      <c r="O9" s="243"/>
      <c r="P9" s="243"/>
      <c r="Q9" s="243"/>
      <c r="R9" s="243"/>
      <c r="S9" s="243"/>
      <c r="T9" s="243"/>
      <c r="U9" s="243"/>
      <c r="V9" s="243"/>
      <c r="W9" s="243"/>
      <c r="X9" s="6"/>
      <c r="Y9" s="6"/>
      <c r="Z9" s="243"/>
      <c r="AA9" s="243"/>
      <c r="AB9" s="243"/>
      <c r="AC9" s="243"/>
      <c r="AD9" s="243"/>
      <c r="AE9" s="243"/>
      <c r="AF9" s="243"/>
      <c r="AG9" s="243"/>
      <c r="AH9" s="243"/>
      <c r="AI9" s="243"/>
      <c r="AJ9" s="243"/>
      <c r="AK9" s="243"/>
      <c r="AL9" s="243"/>
      <c r="AM9" s="243"/>
      <c r="AN9" s="243"/>
      <c r="AO9" s="243"/>
      <c r="AP9" s="243"/>
      <c r="AQ9" s="243"/>
      <c r="AR9" s="243"/>
      <c r="AS9" s="243"/>
      <c r="AT9" s="243"/>
      <c r="AU9" s="243"/>
      <c r="AV9" s="6"/>
      <c r="AW9" s="6"/>
    </row>
    <row r="10" spans="1:57" ht="15" customHeight="1" x14ac:dyDescent="0.3">
      <c r="A10" s="6"/>
      <c r="B10" s="243"/>
      <c r="C10" s="243"/>
      <c r="D10" s="243"/>
      <c r="E10" s="243"/>
      <c r="F10" s="243"/>
      <c r="G10" s="243"/>
      <c r="H10" s="243"/>
      <c r="I10" s="243"/>
      <c r="J10" s="243"/>
      <c r="K10" s="243"/>
      <c r="L10" s="243"/>
      <c r="M10" s="243"/>
      <c r="N10" s="243"/>
      <c r="O10" s="243"/>
      <c r="P10" s="243"/>
      <c r="Q10" s="243"/>
      <c r="R10" s="243"/>
      <c r="S10" s="243"/>
      <c r="T10" s="243"/>
      <c r="U10" s="243"/>
      <c r="V10" s="243"/>
      <c r="W10" s="243"/>
      <c r="X10" s="6"/>
      <c r="Y10" s="6"/>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6"/>
      <c r="AW10" s="6"/>
    </row>
    <row r="11" spans="1:57" ht="15" customHeight="1" x14ac:dyDescent="0.3">
      <c r="A11" s="6"/>
      <c r="B11" s="243"/>
      <c r="C11" s="243"/>
      <c r="D11" s="243"/>
      <c r="E11" s="243"/>
      <c r="F11" s="243"/>
      <c r="G11" s="243"/>
      <c r="H11" s="243"/>
      <c r="I11" s="243"/>
      <c r="J11" s="243"/>
      <c r="K11" s="243"/>
      <c r="L11" s="243"/>
      <c r="M11" s="243"/>
      <c r="N11" s="243"/>
      <c r="O11" s="243"/>
      <c r="P11" s="243"/>
      <c r="Q11" s="243"/>
      <c r="R11" s="243"/>
      <c r="S11" s="243"/>
      <c r="T11" s="243"/>
      <c r="U11" s="243"/>
      <c r="V11" s="243"/>
      <c r="W11" s="243"/>
      <c r="X11" s="6"/>
      <c r="Y11" s="6"/>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6"/>
      <c r="AW11" s="6"/>
      <c r="BE11" s="53"/>
    </row>
    <row r="12" spans="1:57" ht="15" customHeight="1" x14ac:dyDescent="0.3">
      <c r="A12" s="6"/>
      <c r="B12" s="243"/>
      <c r="C12" s="243"/>
      <c r="D12" s="243"/>
      <c r="E12" s="243"/>
      <c r="F12" s="243"/>
      <c r="G12" s="243"/>
      <c r="H12" s="243"/>
      <c r="I12" s="243"/>
      <c r="J12" s="243"/>
      <c r="K12" s="243"/>
      <c r="L12" s="243"/>
      <c r="M12" s="243"/>
      <c r="N12" s="243"/>
      <c r="O12" s="243"/>
      <c r="P12" s="243"/>
      <c r="Q12" s="243"/>
      <c r="R12" s="243"/>
      <c r="S12" s="243"/>
      <c r="T12" s="243"/>
      <c r="U12" s="243"/>
      <c r="V12" s="243"/>
      <c r="W12" s="243"/>
      <c r="X12" s="6"/>
      <c r="Y12" s="6"/>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6"/>
      <c r="AW12" s="6"/>
    </row>
    <row r="13" spans="1:57" ht="15" customHeight="1" x14ac:dyDescent="0.3">
      <c r="A13" s="6"/>
      <c r="B13" s="243"/>
      <c r="C13" s="243"/>
      <c r="D13" s="243"/>
      <c r="E13" s="243"/>
      <c r="F13" s="243"/>
      <c r="G13" s="243"/>
      <c r="H13" s="243"/>
      <c r="I13" s="243"/>
      <c r="J13" s="243"/>
      <c r="K13" s="243"/>
      <c r="L13" s="243"/>
      <c r="M13" s="243"/>
      <c r="N13" s="243"/>
      <c r="O13" s="243"/>
      <c r="P13" s="243"/>
      <c r="Q13" s="243"/>
      <c r="R13" s="243"/>
      <c r="S13" s="243"/>
      <c r="T13" s="243"/>
      <c r="U13" s="243"/>
      <c r="V13" s="243"/>
      <c r="W13" s="243"/>
      <c r="X13" s="6"/>
      <c r="Y13" s="6"/>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6"/>
      <c r="AW13" s="6"/>
    </row>
    <row r="14" spans="1:57" ht="15" customHeight="1" x14ac:dyDescent="0.3">
      <c r="A14" s="6"/>
      <c r="B14" s="243"/>
      <c r="C14" s="243"/>
      <c r="D14" s="243"/>
      <c r="E14" s="243"/>
      <c r="F14" s="243"/>
      <c r="G14" s="243"/>
      <c r="H14" s="243"/>
      <c r="I14" s="243"/>
      <c r="J14" s="243"/>
      <c r="K14" s="243"/>
      <c r="L14" s="243"/>
      <c r="M14" s="243"/>
      <c r="N14" s="243"/>
      <c r="O14" s="243"/>
      <c r="P14" s="243"/>
      <c r="Q14" s="243"/>
      <c r="R14" s="243"/>
      <c r="S14" s="243"/>
      <c r="T14" s="243"/>
      <c r="U14" s="243"/>
      <c r="V14" s="243"/>
      <c r="W14" s="243"/>
      <c r="X14" s="6"/>
      <c r="Y14" s="6"/>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6"/>
      <c r="AW14" s="6"/>
    </row>
    <row r="15" spans="1:57" ht="15" customHeight="1" x14ac:dyDescent="0.3">
      <c r="A15" s="6"/>
      <c r="B15" s="5" t="s">
        <v>2</v>
      </c>
      <c r="C15" s="8">
        <f ca="1">RANDBETWEEN(2,3)</f>
        <v>2</v>
      </c>
      <c r="D15" s="8">
        <f ca="1">IF(GCD(C15,K15)=1,K15,K15+1)</f>
        <v>9</v>
      </c>
      <c r="E15" s="8">
        <f ca="1">RANDBETWEEN(2,4)</f>
        <v>2</v>
      </c>
      <c r="F15" s="8">
        <f ca="1">IF(GCD(L15,E15)=1,L15,L15+1)</f>
        <v>9</v>
      </c>
      <c r="G15" s="8">
        <f ca="1">(H15/D15)*C15</f>
        <v>4</v>
      </c>
      <c r="H15" s="8">
        <f ca="1">LCM(D15:E15)</f>
        <v>18</v>
      </c>
      <c r="I15" s="8">
        <f ca="1">(H15/E15)*F15</f>
        <v>81</v>
      </c>
      <c r="J15" s="8"/>
      <c r="K15" s="8">
        <f ca="1">RANDBETWEEN(5,8)</f>
        <v>8</v>
      </c>
      <c r="L15" s="8">
        <f ca="1">RANDBETWEEN(3,10)</f>
        <v>8</v>
      </c>
      <c r="M15" s="6" t="s">
        <v>3</v>
      </c>
      <c r="N15" s="8">
        <f ca="1">RANDBETWEEN(2,3)</f>
        <v>2</v>
      </c>
      <c r="O15" s="8">
        <f ca="1">IF(GCD(N15,V15)=1,V15,V15+1)</f>
        <v>5</v>
      </c>
      <c r="P15" s="8">
        <f ca="1">RANDBETWEEN(2,4)</f>
        <v>3</v>
      </c>
      <c r="Q15" s="8">
        <f ca="1">IF(GCD(W15,P15)=1,W15,W15+1)</f>
        <v>8</v>
      </c>
      <c r="R15" s="8">
        <f ca="1">(S15/O15)*N15</f>
        <v>6</v>
      </c>
      <c r="S15" s="8">
        <f ca="1">LCM(O15:P15)</f>
        <v>15</v>
      </c>
      <c r="T15" s="8">
        <f ca="1">(S15/P15)*Q15</f>
        <v>40</v>
      </c>
      <c r="U15" s="8">
        <f ca="1">RANDBETWEEN(3,5)</f>
        <v>3</v>
      </c>
      <c r="V15" s="8">
        <f ca="1">RANDBETWEEN(4,5)</f>
        <v>5</v>
      </c>
      <c r="W15" s="8">
        <f ca="1">RANDBETWEEN(6,8)</f>
        <v>8</v>
      </c>
      <c r="X15" s="6"/>
      <c r="Y15" s="6"/>
      <c r="Z15" s="5" t="s">
        <v>2</v>
      </c>
      <c r="AA15" s="5"/>
      <c r="AB15" s="5"/>
      <c r="AC15" s="5"/>
      <c r="AD15" s="5"/>
      <c r="AE15" s="5"/>
      <c r="AF15" s="5"/>
      <c r="AG15" s="5"/>
      <c r="AH15" s="5"/>
      <c r="AI15" s="5"/>
      <c r="AJ15" s="5"/>
      <c r="AK15" s="6" t="s">
        <v>3</v>
      </c>
      <c r="AL15" s="5"/>
      <c r="AM15" s="5"/>
      <c r="AN15" s="5"/>
      <c r="AO15" s="5"/>
      <c r="AP15" s="5"/>
      <c r="AQ15" s="5"/>
      <c r="AR15" s="5"/>
      <c r="AS15" s="5"/>
      <c r="AT15" s="5"/>
      <c r="AU15" s="5"/>
      <c r="AV15" s="6"/>
      <c r="AW15" s="6"/>
    </row>
    <row r="16" spans="1:57" ht="15" customHeight="1" x14ac:dyDescent="0.3">
      <c r="A16" s="6"/>
      <c r="B16" s="243" t="str">
        <f ca="1">CONCATENATE("The ratio of A : B is ",C15," : ",D15,". The ratio of B : C is ",E15," : ",F15,". Write the ratio of A : C in its simplest form.")</f>
        <v>The ratio of A : B is 2 : 9. The ratio of B : C is 2 : 9. Write the ratio of A : C in its simplest form.</v>
      </c>
      <c r="C16" s="243"/>
      <c r="D16" s="243"/>
      <c r="E16" s="243"/>
      <c r="F16" s="243"/>
      <c r="G16" s="243"/>
      <c r="H16" s="243"/>
      <c r="I16" s="243"/>
      <c r="J16" s="243"/>
      <c r="K16" s="243"/>
      <c r="L16" s="243"/>
      <c r="M16" s="243" t="str">
        <f ca="1">CONCATENATE("The ratio of cats to dogs is ",N15," : ",O15,". The ratio of dogs to fish is ",P15," : ",Q15,". If the difference between the number of cats and dogs is ",(S15-R15)*U15,", how many fish are there?")</f>
        <v>The ratio of cats to dogs is 2 : 5. The ratio of dogs to fish is 3 : 8. If the difference between the number of cats and dogs is 27, how many fish are there?</v>
      </c>
      <c r="N16" s="243"/>
      <c r="O16" s="243"/>
      <c r="P16" s="243"/>
      <c r="Q16" s="243"/>
      <c r="R16" s="243"/>
      <c r="S16" s="243"/>
      <c r="T16" s="243"/>
      <c r="U16" s="243"/>
      <c r="V16" s="243"/>
      <c r="W16" s="243"/>
      <c r="X16" s="6"/>
      <c r="Y16" s="6"/>
      <c r="Z16" s="243" t="str">
        <f ca="1">B16</f>
        <v>The ratio of A : B is 2 : 9. The ratio of B : C is 2 : 9. Write the ratio of A : C in its simplest form.</v>
      </c>
      <c r="AA16" s="243"/>
      <c r="AB16" s="243"/>
      <c r="AC16" s="243"/>
      <c r="AD16" s="243"/>
      <c r="AE16" s="243"/>
      <c r="AF16" s="243"/>
      <c r="AG16" s="243"/>
      <c r="AH16" s="243"/>
      <c r="AI16" s="243"/>
      <c r="AJ16" s="243"/>
      <c r="AK16" s="243" t="str">
        <f ca="1">M16</f>
        <v>The ratio of cats to dogs is 2 : 5. The ratio of dogs to fish is 3 : 8. If the difference between the number of cats and dogs is 27, how many fish are there?</v>
      </c>
      <c r="AL16" s="243"/>
      <c r="AM16" s="243"/>
      <c r="AN16" s="243"/>
      <c r="AO16" s="243"/>
      <c r="AP16" s="243"/>
      <c r="AQ16" s="243"/>
      <c r="AR16" s="243"/>
      <c r="AS16" s="243"/>
      <c r="AT16" s="243"/>
      <c r="AU16" s="243"/>
      <c r="AV16" s="6"/>
      <c r="AW16" s="6"/>
    </row>
    <row r="17" spans="1:49" ht="15" customHeight="1" x14ac:dyDescent="0.3">
      <c r="A17" s="6"/>
      <c r="B17" s="243"/>
      <c r="C17" s="243"/>
      <c r="D17" s="243"/>
      <c r="E17" s="243"/>
      <c r="F17" s="243"/>
      <c r="G17" s="243"/>
      <c r="H17" s="243"/>
      <c r="I17" s="243"/>
      <c r="J17" s="243"/>
      <c r="K17" s="243"/>
      <c r="L17" s="243"/>
      <c r="M17" s="243"/>
      <c r="N17" s="243"/>
      <c r="O17" s="243"/>
      <c r="P17" s="243"/>
      <c r="Q17" s="243"/>
      <c r="R17" s="243"/>
      <c r="S17" s="243"/>
      <c r="T17" s="243"/>
      <c r="U17" s="243"/>
      <c r="V17" s="243"/>
      <c r="W17" s="243"/>
      <c r="X17" s="6"/>
      <c r="Y17" s="6"/>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6"/>
      <c r="AW17" s="6"/>
    </row>
    <row r="18" spans="1:49" ht="15" customHeight="1" x14ac:dyDescent="0.3">
      <c r="A18" s="6"/>
      <c r="B18" s="243"/>
      <c r="C18" s="243"/>
      <c r="D18" s="243"/>
      <c r="E18" s="243"/>
      <c r="F18" s="243"/>
      <c r="G18" s="243"/>
      <c r="H18" s="243"/>
      <c r="I18" s="243"/>
      <c r="J18" s="243"/>
      <c r="K18" s="243"/>
      <c r="L18" s="243"/>
      <c r="M18" s="243"/>
      <c r="N18" s="243"/>
      <c r="O18" s="243"/>
      <c r="P18" s="243"/>
      <c r="Q18" s="243"/>
      <c r="R18" s="243"/>
      <c r="S18" s="243"/>
      <c r="T18" s="243"/>
      <c r="U18" s="243"/>
      <c r="V18" s="243"/>
      <c r="W18" s="243"/>
      <c r="X18" s="6"/>
      <c r="Y18" s="6"/>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6"/>
      <c r="AW18" s="6"/>
    </row>
    <row r="19" spans="1:49" ht="15" customHeight="1" x14ac:dyDescent="0.3">
      <c r="A19" s="6"/>
      <c r="B19" s="243"/>
      <c r="C19" s="243"/>
      <c r="D19" s="243"/>
      <c r="E19" s="243"/>
      <c r="F19" s="243"/>
      <c r="G19" s="243"/>
      <c r="H19" s="243"/>
      <c r="I19" s="243"/>
      <c r="J19" s="243"/>
      <c r="K19" s="243"/>
      <c r="L19" s="243"/>
      <c r="M19" s="243"/>
      <c r="N19" s="243"/>
      <c r="O19" s="243"/>
      <c r="P19" s="243"/>
      <c r="Q19" s="243"/>
      <c r="R19" s="243"/>
      <c r="S19" s="243"/>
      <c r="T19" s="243"/>
      <c r="U19" s="243"/>
      <c r="V19" s="243"/>
      <c r="W19" s="243"/>
      <c r="X19" s="6"/>
      <c r="Y19" s="6"/>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6"/>
      <c r="AW19" s="6"/>
    </row>
    <row r="20" spans="1:49" ht="15" customHeight="1" x14ac:dyDescent="0.3">
      <c r="A20" s="6"/>
      <c r="B20" s="243"/>
      <c r="C20" s="243"/>
      <c r="D20" s="243"/>
      <c r="E20" s="243"/>
      <c r="F20" s="243"/>
      <c r="G20" s="243"/>
      <c r="H20" s="243"/>
      <c r="I20" s="243"/>
      <c r="J20" s="243"/>
      <c r="K20" s="243"/>
      <c r="L20" s="243"/>
      <c r="M20" s="243"/>
      <c r="N20" s="243"/>
      <c r="O20" s="243"/>
      <c r="P20" s="243"/>
      <c r="Q20" s="243"/>
      <c r="R20" s="243"/>
      <c r="S20" s="243"/>
      <c r="T20" s="243"/>
      <c r="U20" s="243"/>
      <c r="V20" s="243"/>
      <c r="W20" s="243"/>
      <c r="X20" s="6"/>
      <c r="Y20" s="6"/>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6"/>
      <c r="AW20" s="6"/>
    </row>
    <row r="21" spans="1:49" ht="15" customHeight="1" x14ac:dyDescent="0.3">
      <c r="A21" s="6"/>
      <c r="B21" s="243"/>
      <c r="C21" s="243"/>
      <c r="D21" s="243"/>
      <c r="E21" s="243"/>
      <c r="F21" s="243"/>
      <c r="G21" s="243"/>
      <c r="H21" s="243"/>
      <c r="I21" s="243"/>
      <c r="J21" s="243"/>
      <c r="K21" s="243"/>
      <c r="L21" s="243"/>
      <c r="M21" s="243"/>
      <c r="N21" s="243"/>
      <c r="O21" s="243"/>
      <c r="P21" s="243"/>
      <c r="Q21" s="243"/>
      <c r="R21" s="243"/>
      <c r="S21" s="243"/>
      <c r="T21" s="243"/>
      <c r="U21" s="243"/>
      <c r="V21" s="243"/>
      <c r="W21" s="243"/>
      <c r="X21" s="6"/>
      <c r="Y21" s="6"/>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6"/>
      <c r="AW21" s="6"/>
    </row>
    <row r="22" spans="1:49" ht="15" customHeight="1" x14ac:dyDescent="0.3">
      <c r="A22" s="6"/>
      <c r="B22" s="243"/>
      <c r="C22" s="243"/>
      <c r="D22" s="243"/>
      <c r="E22" s="243"/>
      <c r="F22" s="243"/>
      <c r="G22" s="243"/>
      <c r="H22" s="243"/>
      <c r="I22" s="243"/>
      <c r="J22" s="243"/>
      <c r="K22" s="243"/>
      <c r="L22" s="243"/>
      <c r="M22" s="243"/>
      <c r="N22" s="243"/>
      <c r="O22" s="243"/>
      <c r="P22" s="243"/>
      <c r="Q22" s="243"/>
      <c r="R22" s="243"/>
      <c r="S22" s="243"/>
      <c r="T22" s="243"/>
      <c r="U22" s="243"/>
      <c r="V22" s="243"/>
      <c r="W22" s="243"/>
      <c r="X22" s="6"/>
      <c r="Y22" s="6"/>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6"/>
      <c r="AW22" s="6"/>
    </row>
    <row r="23" spans="1:49" ht="15" customHeight="1" x14ac:dyDescent="0.3">
      <c r="A23" s="6"/>
      <c r="B23" s="5" t="s">
        <v>4</v>
      </c>
      <c r="C23" s="8">
        <f ca="1">RANDBETWEEN(2,3)</f>
        <v>2</v>
      </c>
      <c r="D23" s="8">
        <f ca="1">IF(GCD(C23,K23)=1,K23,K23+1)</f>
        <v>5</v>
      </c>
      <c r="E23" s="8">
        <f ca="1">RANDBETWEEN(3,4)</f>
        <v>4</v>
      </c>
      <c r="F23" s="8">
        <f ca="1">IF(GCD(L23,E23)=1,L23,L23+1)</f>
        <v>7</v>
      </c>
      <c r="G23" s="8">
        <f ca="1">(H23/D23)*C23</f>
        <v>8</v>
      </c>
      <c r="H23" s="8">
        <f ca="1">LCM(D23:E23)</f>
        <v>20</v>
      </c>
      <c r="I23" s="8">
        <f ca="1">(H23/E23)*F23</f>
        <v>35</v>
      </c>
      <c r="J23" s="8">
        <f ca="1">RANDBETWEEN(3,5)</f>
        <v>3</v>
      </c>
      <c r="K23" s="8">
        <f ca="1">RANDBETWEEN(4,5)</f>
        <v>5</v>
      </c>
      <c r="L23" s="8">
        <f ca="1">RANDBETWEEN(6,8)</f>
        <v>6</v>
      </c>
      <c r="M23" s="6" t="s">
        <v>5</v>
      </c>
      <c r="N23" s="8">
        <f ca="1">RANDBETWEEN(2,3)</f>
        <v>3</v>
      </c>
      <c r="O23" s="8">
        <f ca="1">IF(GCD(N23,V23)=1,V23,V23+1)</f>
        <v>4</v>
      </c>
      <c r="P23" s="8">
        <f ca="1">RANDBETWEEN(2,4)</f>
        <v>4</v>
      </c>
      <c r="Q23" s="8">
        <f ca="1">IF(GCD(W23,P23)=1,W23,W23+1)</f>
        <v>5</v>
      </c>
      <c r="R23" s="8">
        <f ca="1">(S23/O23)*N23</f>
        <v>3</v>
      </c>
      <c r="S23" s="8">
        <f ca="1">LCM(O23:P23)</f>
        <v>4</v>
      </c>
      <c r="T23" s="8">
        <f ca="1">(S23/P23)*Q23</f>
        <v>5</v>
      </c>
      <c r="U23" s="8">
        <f ca="1">RANDBETWEEN(3,5)</f>
        <v>5</v>
      </c>
      <c r="V23" s="8">
        <f ca="1">RANDBETWEEN(4,5)</f>
        <v>4</v>
      </c>
      <c r="W23" s="8">
        <f ca="1">RANDBETWEEN(2,5)</f>
        <v>5</v>
      </c>
      <c r="X23" s="6"/>
      <c r="Y23" s="6"/>
      <c r="Z23" s="5" t="s">
        <v>4</v>
      </c>
      <c r="AA23" s="5"/>
      <c r="AB23" s="5"/>
      <c r="AC23" s="5"/>
      <c r="AD23" s="5"/>
      <c r="AE23" s="5"/>
      <c r="AF23" s="5"/>
      <c r="AG23" s="5"/>
      <c r="AH23" s="5"/>
      <c r="AI23" s="5"/>
      <c r="AJ23" s="5"/>
      <c r="AK23" s="6" t="s">
        <v>5</v>
      </c>
      <c r="AL23" s="5"/>
      <c r="AM23" s="5"/>
      <c r="AN23" s="5"/>
      <c r="AO23" s="5"/>
      <c r="AP23" s="5"/>
      <c r="AQ23" s="5"/>
      <c r="AR23" s="5"/>
      <c r="AS23" s="5"/>
      <c r="AT23" s="5"/>
      <c r="AU23" s="5"/>
      <c r="AV23" s="6"/>
      <c r="AW23" s="6"/>
    </row>
    <row r="24" spans="1:49" ht="15" customHeight="1" x14ac:dyDescent="0.3">
      <c r="A24" s="6"/>
      <c r="B24" s="243" t="str">
        <f ca="1">CONCATENATE("The ratio of R to B is ",C23," : ",D23,". The ratio of B to G is ",E23," : ",F23,". If the difference between R and G is ",(I23-G23)*J23,", how many B?")</f>
        <v>The ratio of R to B is 2 : 5. The ratio of B to G is 4 : 7. If the difference between R and G is 81, how many B?</v>
      </c>
      <c r="C24" s="243"/>
      <c r="D24" s="243"/>
      <c r="E24" s="243"/>
      <c r="F24" s="243"/>
      <c r="G24" s="243"/>
      <c r="H24" s="243"/>
      <c r="I24" s="243"/>
      <c r="J24" s="243"/>
      <c r="K24" s="243"/>
      <c r="L24" s="243"/>
      <c r="M24" s="243" t="str">
        <f ca="1">CONCATENATE("There are three cubes: A, B and C. The ratio of the sidelengths of A to B is ",N23," : ",O23,". The ratio of the surface areas of B to C is ",P23^2," : ",Q23^2,". What is the ratio of the volumes of A to C?")</f>
        <v>There are three cubes: A, B and C. The ratio of the sidelengths of A to B is 3 : 4. The ratio of the surface areas of B to C is 16 : 25. What is the ratio of the volumes of A to C?</v>
      </c>
      <c r="N24" s="243"/>
      <c r="O24" s="243"/>
      <c r="P24" s="243"/>
      <c r="Q24" s="243"/>
      <c r="R24" s="243"/>
      <c r="S24" s="243"/>
      <c r="T24" s="243"/>
      <c r="U24" s="243"/>
      <c r="V24" s="243"/>
      <c r="W24" s="243"/>
      <c r="X24" s="6"/>
      <c r="Y24" s="6"/>
      <c r="Z24" s="243" t="str">
        <f ca="1">B24</f>
        <v>The ratio of R to B is 2 : 5. The ratio of B to G is 4 : 7. If the difference between R and G is 81, how many B?</v>
      </c>
      <c r="AA24" s="243"/>
      <c r="AB24" s="243"/>
      <c r="AC24" s="243"/>
      <c r="AD24" s="243"/>
      <c r="AE24" s="243"/>
      <c r="AF24" s="243"/>
      <c r="AG24" s="243"/>
      <c r="AH24" s="243"/>
      <c r="AI24" s="243"/>
      <c r="AJ24" s="243"/>
      <c r="AK24" s="243" t="str">
        <f ca="1">M24</f>
        <v>There are three cubes: A, B and C. The ratio of the sidelengths of A to B is 3 : 4. The ratio of the surface areas of B to C is 16 : 25. What is the ratio of the volumes of A to C?</v>
      </c>
      <c r="AL24" s="243"/>
      <c r="AM24" s="243"/>
      <c r="AN24" s="243"/>
      <c r="AO24" s="243"/>
      <c r="AP24" s="243"/>
      <c r="AQ24" s="243"/>
      <c r="AR24" s="243"/>
      <c r="AS24" s="243"/>
      <c r="AT24" s="243"/>
      <c r="AU24" s="243"/>
      <c r="AV24" s="6"/>
      <c r="AW24" s="6"/>
    </row>
    <row r="25" spans="1:49" ht="15" customHeight="1" x14ac:dyDescent="0.3">
      <c r="A25" s="6"/>
      <c r="B25" s="243"/>
      <c r="C25" s="243"/>
      <c r="D25" s="243"/>
      <c r="E25" s="243"/>
      <c r="F25" s="243"/>
      <c r="G25" s="243"/>
      <c r="H25" s="243"/>
      <c r="I25" s="243"/>
      <c r="J25" s="243"/>
      <c r="K25" s="243"/>
      <c r="L25" s="243"/>
      <c r="M25" s="243"/>
      <c r="N25" s="243"/>
      <c r="O25" s="243"/>
      <c r="P25" s="243"/>
      <c r="Q25" s="243"/>
      <c r="R25" s="243"/>
      <c r="S25" s="243"/>
      <c r="T25" s="243"/>
      <c r="U25" s="243"/>
      <c r="V25" s="243"/>
      <c r="W25" s="243"/>
      <c r="X25" s="6"/>
      <c r="Y25" s="6"/>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6"/>
      <c r="AW25" s="6"/>
    </row>
    <row r="26" spans="1:49" ht="15" customHeight="1" x14ac:dyDescent="0.3">
      <c r="A26" s="6"/>
      <c r="B26" s="243"/>
      <c r="C26" s="243"/>
      <c r="D26" s="243"/>
      <c r="E26" s="243"/>
      <c r="F26" s="243"/>
      <c r="G26" s="243"/>
      <c r="H26" s="243"/>
      <c r="I26" s="243"/>
      <c r="J26" s="243"/>
      <c r="K26" s="243"/>
      <c r="L26" s="243"/>
      <c r="M26" s="243"/>
      <c r="N26" s="243"/>
      <c r="O26" s="243"/>
      <c r="P26" s="243"/>
      <c r="Q26" s="243"/>
      <c r="R26" s="243"/>
      <c r="S26" s="243"/>
      <c r="T26" s="243"/>
      <c r="U26" s="243"/>
      <c r="V26" s="243"/>
      <c r="W26" s="243"/>
      <c r="X26" s="6"/>
      <c r="Y26" s="6"/>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6"/>
      <c r="AW26" s="6"/>
    </row>
    <row r="27" spans="1:49" ht="15" customHeight="1" x14ac:dyDescent="0.3">
      <c r="A27" s="6"/>
      <c r="B27" s="243"/>
      <c r="C27" s="243"/>
      <c r="D27" s="243"/>
      <c r="E27" s="243"/>
      <c r="F27" s="243"/>
      <c r="G27" s="243"/>
      <c r="H27" s="243"/>
      <c r="I27" s="243"/>
      <c r="J27" s="243"/>
      <c r="K27" s="243"/>
      <c r="L27" s="243"/>
      <c r="M27" s="243"/>
      <c r="N27" s="243"/>
      <c r="O27" s="243"/>
      <c r="P27" s="243"/>
      <c r="Q27" s="243"/>
      <c r="R27" s="243"/>
      <c r="S27" s="243"/>
      <c r="T27" s="243"/>
      <c r="U27" s="243"/>
      <c r="V27" s="243"/>
      <c r="W27" s="243"/>
      <c r="X27" s="6"/>
      <c r="Y27" s="6"/>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6"/>
      <c r="AW27" s="6"/>
    </row>
    <row r="28" spans="1:49" ht="15" customHeight="1" x14ac:dyDescent="0.3">
      <c r="A28" s="6"/>
      <c r="B28" s="243"/>
      <c r="C28" s="243"/>
      <c r="D28" s="243"/>
      <c r="E28" s="243"/>
      <c r="F28" s="243"/>
      <c r="G28" s="243"/>
      <c r="H28" s="243"/>
      <c r="I28" s="243"/>
      <c r="J28" s="243"/>
      <c r="K28" s="243"/>
      <c r="L28" s="243"/>
      <c r="M28" s="243"/>
      <c r="N28" s="243"/>
      <c r="O28" s="243"/>
      <c r="P28" s="243"/>
      <c r="Q28" s="243"/>
      <c r="R28" s="243"/>
      <c r="S28" s="243"/>
      <c r="T28" s="243"/>
      <c r="U28" s="243"/>
      <c r="V28" s="243"/>
      <c r="W28" s="243"/>
      <c r="X28" s="6"/>
      <c r="Y28" s="6"/>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6"/>
      <c r="AW28" s="6"/>
    </row>
    <row r="29" spans="1:49" ht="15" customHeight="1" x14ac:dyDescent="0.3">
      <c r="A29" s="6"/>
      <c r="B29" s="243"/>
      <c r="C29" s="243"/>
      <c r="D29" s="243"/>
      <c r="E29" s="243"/>
      <c r="F29" s="243"/>
      <c r="G29" s="243"/>
      <c r="H29" s="243"/>
      <c r="I29" s="243"/>
      <c r="J29" s="243"/>
      <c r="K29" s="243"/>
      <c r="L29" s="243"/>
      <c r="M29" s="243"/>
      <c r="N29" s="243"/>
      <c r="O29" s="243"/>
      <c r="P29" s="243"/>
      <c r="Q29" s="243"/>
      <c r="R29" s="243"/>
      <c r="S29" s="243"/>
      <c r="T29" s="243"/>
      <c r="U29" s="243"/>
      <c r="V29" s="243"/>
      <c r="W29" s="243"/>
      <c r="X29" s="6"/>
      <c r="Y29" s="6"/>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6"/>
      <c r="AW29" s="6"/>
    </row>
    <row r="30" spans="1:49" ht="15" customHeight="1" x14ac:dyDescent="0.3">
      <c r="A30" s="6"/>
      <c r="B30" s="243"/>
      <c r="C30" s="243"/>
      <c r="D30" s="243"/>
      <c r="E30" s="243"/>
      <c r="F30" s="243"/>
      <c r="G30" s="243"/>
      <c r="H30" s="243"/>
      <c r="I30" s="243"/>
      <c r="J30" s="243"/>
      <c r="K30" s="243"/>
      <c r="L30" s="243"/>
      <c r="M30" s="243"/>
      <c r="N30" s="243"/>
      <c r="O30" s="243"/>
      <c r="P30" s="243"/>
      <c r="Q30" s="243"/>
      <c r="R30" s="243"/>
      <c r="S30" s="243"/>
      <c r="T30" s="243"/>
      <c r="U30" s="243"/>
      <c r="V30" s="243"/>
      <c r="W30" s="243"/>
      <c r="X30" s="6"/>
      <c r="Y30" s="6"/>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6"/>
      <c r="AW30" s="6"/>
    </row>
    <row r="31" spans="1:49" ht="15" customHeight="1"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ht="15" customHeight="1"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ht="10.199999999999999" customHeight="1"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ht="15" customHeight="1" x14ac:dyDescent="0.3">
      <c r="A34" s="6"/>
      <c r="B34" s="258" t="str">
        <f>CONCATENATE(B1," Answer Key")</f>
        <v>Equating Rations Answer Key</v>
      </c>
      <c r="C34" s="258"/>
      <c r="D34" s="258"/>
      <c r="E34" s="258"/>
      <c r="F34" s="258"/>
      <c r="G34" s="258"/>
      <c r="H34" s="258"/>
      <c r="I34" s="258"/>
      <c r="J34" s="258"/>
      <c r="K34" s="258"/>
      <c r="L34" s="258"/>
      <c r="M34" s="258"/>
      <c r="N34" s="258"/>
      <c r="O34" s="258"/>
      <c r="P34" s="258"/>
      <c r="Q34" s="258"/>
      <c r="R34" s="258"/>
      <c r="S34" s="258"/>
      <c r="T34" s="31"/>
      <c r="U34" s="31"/>
      <c r="V34" s="31"/>
      <c r="W34" s="31"/>
      <c r="X34" s="31"/>
      <c r="Y34" s="6"/>
      <c r="Z34" s="258" t="str">
        <f>B34</f>
        <v>Equating Rations Answer Key</v>
      </c>
      <c r="AA34" s="258"/>
      <c r="AB34" s="258"/>
      <c r="AC34" s="258"/>
      <c r="AD34" s="258"/>
      <c r="AE34" s="258"/>
      <c r="AF34" s="258"/>
      <c r="AG34" s="258"/>
      <c r="AH34" s="258"/>
      <c r="AI34" s="258"/>
      <c r="AJ34" s="258"/>
      <c r="AK34" s="258"/>
      <c r="AL34" s="258"/>
      <c r="AM34" s="258"/>
      <c r="AN34" s="258"/>
      <c r="AO34" s="258"/>
      <c r="AP34" s="258"/>
      <c r="AQ34" s="258"/>
      <c r="AR34" s="31"/>
      <c r="AS34" s="31"/>
      <c r="AT34" s="31"/>
      <c r="AU34" s="31"/>
      <c r="AV34" s="31"/>
      <c r="AW34" s="6"/>
    </row>
    <row r="35" spans="1:49" ht="15" customHeight="1" x14ac:dyDescent="0.3">
      <c r="A35" s="6"/>
      <c r="B35" s="258"/>
      <c r="C35" s="258"/>
      <c r="D35" s="258"/>
      <c r="E35" s="258"/>
      <c r="F35" s="258"/>
      <c r="G35" s="258"/>
      <c r="H35" s="258"/>
      <c r="I35" s="258"/>
      <c r="J35" s="258"/>
      <c r="K35" s="258"/>
      <c r="L35" s="258"/>
      <c r="M35" s="258"/>
      <c r="N35" s="258"/>
      <c r="O35" s="258"/>
      <c r="P35" s="258"/>
      <c r="Q35" s="258"/>
      <c r="R35" s="258"/>
      <c r="S35" s="258"/>
      <c r="T35" s="31"/>
      <c r="U35" s="31"/>
      <c r="V35" s="31"/>
      <c r="W35" s="31"/>
      <c r="X35" s="31"/>
      <c r="Y35" s="6"/>
      <c r="Z35" s="258"/>
      <c r="AA35" s="258"/>
      <c r="AB35" s="258"/>
      <c r="AC35" s="258"/>
      <c r="AD35" s="258"/>
      <c r="AE35" s="258"/>
      <c r="AF35" s="258"/>
      <c r="AG35" s="258"/>
      <c r="AH35" s="258"/>
      <c r="AI35" s="258"/>
      <c r="AJ35" s="258"/>
      <c r="AK35" s="258"/>
      <c r="AL35" s="258"/>
      <c r="AM35" s="258"/>
      <c r="AN35" s="258"/>
      <c r="AO35" s="258"/>
      <c r="AP35" s="258"/>
      <c r="AQ35" s="258"/>
      <c r="AR35" s="31"/>
      <c r="AS35" s="31"/>
      <c r="AT35" s="31"/>
      <c r="AU35" s="31"/>
      <c r="AV35" s="31"/>
      <c r="AW35" s="6"/>
    </row>
    <row r="36" spans="1:49" ht="15" customHeight="1" x14ac:dyDescent="0.3">
      <c r="A36" s="6"/>
      <c r="B36" s="258"/>
      <c r="C36" s="258"/>
      <c r="D36" s="258"/>
      <c r="E36" s="258"/>
      <c r="F36" s="258"/>
      <c r="G36" s="258"/>
      <c r="H36" s="258"/>
      <c r="I36" s="258"/>
      <c r="J36" s="258"/>
      <c r="K36" s="258"/>
      <c r="L36" s="258"/>
      <c r="M36" s="258"/>
      <c r="N36" s="258"/>
      <c r="O36" s="258"/>
      <c r="P36" s="258"/>
      <c r="Q36" s="258"/>
      <c r="R36" s="258"/>
      <c r="S36" s="258"/>
      <c r="T36" s="31"/>
      <c r="U36" s="31"/>
      <c r="V36" s="31"/>
      <c r="W36" s="31"/>
      <c r="X36" s="31"/>
      <c r="Y36" s="6"/>
      <c r="Z36" s="258"/>
      <c r="AA36" s="258"/>
      <c r="AB36" s="258"/>
      <c r="AC36" s="258"/>
      <c r="AD36" s="258"/>
      <c r="AE36" s="258"/>
      <c r="AF36" s="258"/>
      <c r="AG36" s="258"/>
      <c r="AH36" s="258"/>
      <c r="AI36" s="258"/>
      <c r="AJ36" s="258"/>
      <c r="AK36" s="258"/>
      <c r="AL36" s="258"/>
      <c r="AM36" s="258"/>
      <c r="AN36" s="258"/>
      <c r="AO36" s="258"/>
      <c r="AP36" s="258"/>
      <c r="AQ36" s="258"/>
      <c r="AR36" s="31"/>
      <c r="AS36" s="31"/>
      <c r="AT36" s="31"/>
      <c r="AU36" s="31"/>
      <c r="AV36" s="31"/>
      <c r="AW36" s="6"/>
    </row>
    <row r="37" spans="1:49" ht="15" customHeight="1" x14ac:dyDescent="0.3">
      <c r="A37" s="6"/>
      <c r="B37" s="258"/>
      <c r="C37" s="258"/>
      <c r="D37" s="258"/>
      <c r="E37" s="258"/>
      <c r="F37" s="258"/>
      <c r="G37" s="258"/>
      <c r="H37" s="258"/>
      <c r="I37" s="258"/>
      <c r="J37" s="258"/>
      <c r="K37" s="258"/>
      <c r="L37" s="258"/>
      <c r="M37" s="258"/>
      <c r="N37" s="258"/>
      <c r="O37" s="258"/>
      <c r="P37" s="258"/>
      <c r="Q37" s="258"/>
      <c r="R37" s="258"/>
      <c r="S37" s="258"/>
      <c r="T37" s="31"/>
      <c r="U37" s="31"/>
      <c r="V37" s="31"/>
      <c r="W37" s="31"/>
      <c r="X37" s="31"/>
      <c r="Y37" s="6"/>
      <c r="Z37" s="258"/>
      <c r="AA37" s="258"/>
      <c r="AB37" s="258"/>
      <c r="AC37" s="258"/>
      <c r="AD37" s="258"/>
      <c r="AE37" s="258"/>
      <c r="AF37" s="258"/>
      <c r="AG37" s="258"/>
      <c r="AH37" s="258"/>
      <c r="AI37" s="258"/>
      <c r="AJ37" s="258"/>
      <c r="AK37" s="258"/>
      <c r="AL37" s="258"/>
      <c r="AM37" s="258"/>
      <c r="AN37" s="258"/>
      <c r="AO37" s="258"/>
      <c r="AP37" s="258"/>
      <c r="AQ37" s="258"/>
      <c r="AR37" s="31"/>
      <c r="AS37" s="31"/>
      <c r="AT37" s="31"/>
      <c r="AU37" s="31"/>
      <c r="AV37" s="31"/>
      <c r="AW37" s="6"/>
    </row>
    <row r="38" spans="1:49" ht="15" customHeight="1" x14ac:dyDescent="0.3">
      <c r="A38" s="6"/>
      <c r="B38" s="258"/>
      <c r="C38" s="258"/>
      <c r="D38" s="258"/>
      <c r="E38" s="258"/>
      <c r="F38" s="258"/>
      <c r="G38" s="258"/>
      <c r="H38" s="258"/>
      <c r="I38" s="258"/>
      <c r="J38" s="258"/>
      <c r="K38" s="258"/>
      <c r="L38" s="258"/>
      <c r="M38" s="258"/>
      <c r="N38" s="258"/>
      <c r="O38" s="258"/>
      <c r="P38" s="258"/>
      <c r="Q38" s="258"/>
      <c r="R38" s="258"/>
      <c r="S38" s="258"/>
      <c r="T38" s="31"/>
      <c r="U38" s="31"/>
      <c r="V38" s="31"/>
      <c r="W38" s="31"/>
      <c r="X38" s="31"/>
      <c r="Y38" s="6"/>
      <c r="Z38" s="258"/>
      <c r="AA38" s="258"/>
      <c r="AB38" s="258"/>
      <c r="AC38" s="258"/>
      <c r="AD38" s="258"/>
      <c r="AE38" s="258"/>
      <c r="AF38" s="258"/>
      <c r="AG38" s="258"/>
      <c r="AH38" s="258"/>
      <c r="AI38" s="258"/>
      <c r="AJ38" s="258"/>
      <c r="AK38" s="258"/>
      <c r="AL38" s="258"/>
      <c r="AM38" s="258"/>
      <c r="AN38" s="258"/>
      <c r="AO38" s="258"/>
      <c r="AP38" s="258"/>
      <c r="AQ38" s="258"/>
      <c r="AR38" s="31"/>
      <c r="AS38" s="31"/>
      <c r="AT38" s="31"/>
      <c r="AU38" s="31"/>
      <c r="AV38" s="31"/>
      <c r="AW38" s="6"/>
    </row>
    <row r="39" spans="1:49" ht="15" customHeight="1" x14ac:dyDescent="0.3">
      <c r="A39" s="6"/>
      <c r="B39" s="31"/>
      <c r="C39" s="31"/>
      <c r="D39" s="31"/>
      <c r="E39" s="31"/>
      <c r="F39" s="31"/>
      <c r="G39" s="31"/>
      <c r="H39" s="31"/>
      <c r="I39" s="31"/>
      <c r="J39" s="31"/>
      <c r="K39" s="31"/>
      <c r="L39" s="31"/>
      <c r="M39" s="31"/>
      <c r="N39" s="31"/>
      <c r="O39" s="31"/>
      <c r="P39" s="31"/>
      <c r="Q39" s="31"/>
      <c r="R39" s="31"/>
      <c r="S39" s="31"/>
      <c r="T39" s="31"/>
      <c r="U39" s="31"/>
      <c r="V39" s="31"/>
      <c r="W39" s="31"/>
      <c r="X39" s="31"/>
      <c r="Y39" s="6"/>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6"/>
    </row>
    <row r="40" spans="1:49" ht="15" customHeight="1" x14ac:dyDescent="0.3">
      <c r="A40" s="6"/>
      <c r="B40" s="33" t="s">
        <v>0</v>
      </c>
      <c r="C40" s="33"/>
      <c r="D40" s="33"/>
      <c r="E40" s="33"/>
      <c r="F40" s="33"/>
      <c r="G40" s="33"/>
      <c r="H40" s="33"/>
      <c r="I40" s="33"/>
      <c r="J40" s="33"/>
      <c r="K40" s="33"/>
      <c r="L40" s="33"/>
      <c r="M40" s="31" t="s">
        <v>1</v>
      </c>
      <c r="N40" s="33"/>
      <c r="O40" s="33"/>
      <c r="P40" s="33"/>
      <c r="Q40" s="33"/>
      <c r="R40" s="33"/>
      <c r="S40" s="33"/>
      <c r="T40" s="33"/>
      <c r="U40" s="33"/>
      <c r="V40" s="33"/>
      <c r="W40" s="33"/>
      <c r="X40" s="31"/>
      <c r="Y40" s="6"/>
      <c r="Z40" s="33" t="s">
        <v>0</v>
      </c>
      <c r="AA40" s="33"/>
      <c r="AB40" s="33"/>
      <c r="AC40" s="33"/>
      <c r="AD40" s="33"/>
      <c r="AE40" s="33"/>
      <c r="AF40" s="33"/>
      <c r="AG40" s="33"/>
      <c r="AH40" s="33"/>
      <c r="AI40" s="33"/>
      <c r="AJ40" s="33"/>
      <c r="AK40" s="31" t="s">
        <v>1</v>
      </c>
      <c r="AL40" s="33"/>
      <c r="AM40" s="33"/>
      <c r="AN40" s="33"/>
      <c r="AO40" s="33"/>
      <c r="AP40" s="33"/>
      <c r="AQ40" s="33"/>
      <c r="AR40" s="33"/>
      <c r="AS40" s="33"/>
      <c r="AT40" s="33"/>
      <c r="AU40" s="33"/>
      <c r="AV40" s="31"/>
      <c r="AW40" s="6"/>
    </row>
    <row r="41" spans="1:49" ht="15" customHeight="1" x14ac:dyDescent="0.3">
      <c r="A41" s="6"/>
      <c r="B41" s="257" t="str">
        <f ca="1">CONCATENATE(G7/GCD(G7:I7)," : ",H7/GCD(G7:I7)," : ",I7/GCD(G7:I7))</f>
        <v>3 : 4 : 9</v>
      </c>
      <c r="C41" s="257"/>
      <c r="D41" s="257"/>
      <c r="E41" s="257"/>
      <c r="F41" s="257"/>
      <c r="G41" s="257"/>
      <c r="H41" s="257"/>
      <c r="I41" s="257"/>
      <c r="J41" s="257"/>
      <c r="K41" s="257"/>
      <c r="L41" s="257"/>
      <c r="M41" s="257" t="str">
        <f ca="1">CONCATENATE(R7/GCD(R7:T7)," : ",S7/GCD(R7:T7)," : ",T7/GCD(R7:T7))</f>
        <v>4 : 18 : 45</v>
      </c>
      <c r="N41" s="257"/>
      <c r="O41" s="257"/>
      <c r="P41" s="257"/>
      <c r="Q41" s="257"/>
      <c r="R41" s="257"/>
      <c r="S41" s="257"/>
      <c r="T41" s="257"/>
      <c r="U41" s="257"/>
      <c r="V41" s="257"/>
      <c r="W41" s="257"/>
      <c r="X41" s="31"/>
      <c r="Y41" s="6"/>
      <c r="Z41" s="257" t="str">
        <f ca="1">B41</f>
        <v>3 : 4 : 9</v>
      </c>
      <c r="AA41" s="257"/>
      <c r="AB41" s="257"/>
      <c r="AC41" s="257"/>
      <c r="AD41" s="257"/>
      <c r="AE41" s="257"/>
      <c r="AF41" s="257"/>
      <c r="AG41" s="257"/>
      <c r="AH41" s="257"/>
      <c r="AI41" s="257"/>
      <c r="AJ41" s="257"/>
      <c r="AK41" s="257" t="str">
        <f ca="1">M41</f>
        <v>4 : 18 : 45</v>
      </c>
      <c r="AL41" s="257"/>
      <c r="AM41" s="257"/>
      <c r="AN41" s="257"/>
      <c r="AO41" s="257"/>
      <c r="AP41" s="257"/>
      <c r="AQ41" s="257"/>
      <c r="AR41" s="257"/>
      <c r="AS41" s="257"/>
      <c r="AT41" s="257"/>
      <c r="AU41" s="257"/>
      <c r="AV41" s="31"/>
      <c r="AW41" s="6"/>
    </row>
    <row r="42" spans="1:49" ht="15" customHeight="1" x14ac:dyDescent="0.3">
      <c r="A42" s="6"/>
      <c r="B42" s="257"/>
      <c r="C42" s="257"/>
      <c r="D42" s="257"/>
      <c r="E42" s="257"/>
      <c r="F42" s="257"/>
      <c r="G42" s="257"/>
      <c r="H42" s="257"/>
      <c r="I42" s="257"/>
      <c r="J42" s="257"/>
      <c r="K42" s="257"/>
      <c r="L42" s="257"/>
      <c r="M42" s="257"/>
      <c r="N42" s="257"/>
      <c r="O42" s="257"/>
      <c r="P42" s="257"/>
      <c r="Q42" s="257"/>
      <c r="R42" s="257"/>
      <c r="S42" s="257"/>
      <c r="T42" s="257"/>
      <c r="U42" s="257"/>
      <c r="V42" s="257"/>
      <c r="W42" s="257"/>
      <c r="X42" s="31"/>
      <c r="Y42" s="6"/>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31"/>
      <c r="AW42" s="6"/>
    </row>
    <row r="43" spans="1:49" ht="15" customHeight="1" x14ac:dyDescent="0.3">
      <c r="A43" s="6"/>
      <c r="B43" s="257"/>
      <c r="C43" s="257"/>
      <c r="D43" s="257"/>
      <c r="E43" s="257"/>
      <c r="F43" s="257"/>
      <c r="G43" s="257"/>
      <c r="H43" s="257"/>
      <c r="I43" s="257"/>
      <c r="J43" s="257"/>
      <c r="K43" s="257"/>
      <c r="L43" s="257"/>
      <c r="M43" s="257"/>
      <c r="N43" s="257"/>
      <c r="O43" s="257"/>
      <c r="P43" s="257"/>
      <c r="Q43" s="257"/>
      <c r="R43" s="257"/>
      <c r="S43" s="257"/>
      <c r="T43" s="257"/>
      <c r="U43" s="257"/>
      <c r="V43" s="257"/>
      <c r="W43" s="257"/>
      <c r="X43" s="31"/>
      <c r="Y43" s="6"/>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31"/>
      <c r="AW43" s="6"/>
    </row>
    <row r="44" spans="1:49" ht="15" customHeight="1" x14ac:dyDescent="0.3">
      <c r="A44" s="6"/>
      <c r="B44" s="257"/>
      <c r="C44" s="257"/>
      <c r="D44" s="257"/>
      <c r="E44" s="257"/>
      <c r="F44" s="257"/>
      <c r="G44" s="257"/>
      <c r="H44" s="257"/>
      <c r="I44" s="257"/>
      <c r="J44" s="257"/>
      <c r="K44" s="257"/>
      <c r="L44" s="257"/>
      <c r="M44" s="257"/>
      <c r="N44" s="257"/>
      <c r="O44" s="257"/>
      <c r="P44" s="257"/>
      <c r="Q44" s="257"/>
      <c r="R44" s="257"/>
      <c r="S44" s="257"/>
      <c r="T44" s="257"/>
      <c r="U44" s="257"/>
      <c r="V44" s="257"/>
      <c r="W44" s="257"/>
      <c r="X44" s="31"/>
      <c r="Y44" s="6"/>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31"/>
      <c r="AW44" s="6"/>
    </row>
    <row r="45" spans="1:49" ht="15" customHeight="1" x14ac:dyDescent="0.3">
      <c r="A45" s="6"/>
      <c r="B45" s="257"/>
      <c r="C45" s="257"/>
      <c r="D45" s="257"/>
      <c r="E45" s="257"/>
      <c r="F45" s="257"/>
      <c r="G45" s="257"/>
      <c r="H45" s="257"/>
      <c r="I45" s="257"/>
      <c r="J45" s="257"/>
      <c r="K45" s="257"/>
      <c r="L45" s="257"/>
      <c r="M45" s="257"/>
      <c r="N45" s="257"/>
      <c r="O45" s="257"/>
      <c r="P45" s="257"/>
      <c r="Q45" s="257"/>
      <c r="R45" s="257"/>
      <c r="S45" s="257"/>
      <c r="T45" s="257"/>
      <c r="U45" s="257"/>
      <c r="V45" s="257"/>
      <c r="W45" s="257"/>
      <c r="X45" s="31"/>
      <c r="Y45" s="6"/>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31"/>
      <c r="AW45" s="6"/>
    </row>
    <row r="46" spans="1:49" ht="15" customHeight="1" x14ac:dyDescent="0.3">
      <c r="A46" s="6"/>
      <c r="B46" s="257"/>
      <c r="C46" s="257"/>
      <c r="D46" s="257"/>
      <c r="E46" s="257"/>
      <c r="F46" s="257"/>
      <c r="G46" s="257"/>
      <c r="H46" s="257"/>
      <c r="I46" s="257"/>
      <c r="J46" s="257"/>
      <c r="K46" s="257"/>
      <c r="L46" s="257"/>
      <c r="M46" s="257"/>
      <c r="N46" s="257"/>
      <c r="O46" s="257"/>
      <c r="P46" s="257"/>
      <c r="Q46" s="257"/>
      <c r="R46" s="257"/>
      <c r="S46" s="257"/>
      <c r="T46" s="257"/>
      <c r="U46" s="257"/>
      <c r="V46" s="257"/>
      <c r="W46" s="257"/>
      <c r="X46" s="31"/>
      <c r="Y46" s="6"/>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31"/>
      <c r="AW46" s="6"/>
    </row>
    <row r="47" spans="1:49" ht="15" customHeight="1" x14ac:dyDescent="0.3">
      <c r="A47" s="6"/>
      <c r="B47" s="257"/>
      <c r="C47" s="257"/>
      <c r="D47" s="257"/>
      <c r="E47" s="257"/>
      <c r="F47" s="257"/>
      <c r="G47" s="257"/>
      <c r="H47" s="257"/>
      <c r="I47" s="257"/>
      <c r="J47" s="257"/>
      <c r="K47" s="257"/>
      <c r="L47" s="257"/>
      <c r="M47" s="257"/>
      <c r="N47" s="257"/>
      <c r="O47" s="257"/>
      <c r="P47" s="257"/>
      <c r="Q47" s="257"/>
      <c r="R47" s="257"/>
      <c r="S47" s="257"/>
      <c r="T47" s="257"/>
      <c r="U47" s="257"/>
      <c r="V47" s="257"/>
      <c r="W47" s="257"/>
      <c r="X47" s="31"/>
      <c r="Y47" s="6"/>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31"/>
      <c r="AW47" s="6"/>
    </row>
    <row r="48" spans="1:49" ht="15" customHeight="1" x14ac:dyDescent="0.3">
      <c r="A48" s="6"/>
      <c r="B48" s="33" t="s">
        <v>2</v>
      </c>
      <c r="C48" s="33"/>
      <c r="D48" s="33"/>
      <c r="E48" s="33"/>
      <c r="F48" s="33"/>
      <c r="G48" s="33"/>
      <c r="H48" s="33"/>
      <c r="I48" s="33"/>
      <c r="J48" s="33"/>
      <c r="K48" s="33"/>
      <c r="L48" s="33"/>
      <c r="M48" s="31" t="s">
        <v>3</v>
      </c>
      <c r="N48" s="33"/>
      <c r="O48" s="33"/>
      <c r="P48" s="33"/>
      <c r="Q48" s="33"/>
      <c r="R48" s="33"/>
      <c r="S48" s="33"/>
      <c r="T48" s="33"/>
      <c r="U48" s="33"/>
      <c r="V48" s="33"/>
      <c r="W48" s="33"/>
      <c r="X48" s="31"/>
      <c r="Y48" s="6"/>
      <c r="Z48" s="33" t="s">
        <v>2</v>
      </c>
      <c r="AA48" s="33"/>
      <c r="AB48" s="33"/>
      <c r="AC48" s="33"/>
      <c r="AD48" s="33"/>
      <c r="AE48" s="33"/>
      <c r="AF48" s="33"/>
      <c r="AG48" s="33"/>
      <c r="AH48" s="33"/>
      <c r="AI48" s="33"/>
      <c r="AJ48" s="33"/>
      <c r="AK48" s="31" t="s">
        <v>3</v>
      </c>
      <c r="AL48" s="33"/>
      <c r="AM48" s="33"/>
      <c r="AN48" s="33"/>
      <c r="AO48" s="33"/>
      <c r="AP48" s="33"/>
      <c r="AQ48" s="33"/>
      <c r="AR48" s="33"/>
      <c r="AS48" s="33"/>
      <c r="AT48" s="33"/>
      <c r="AU48" s="33"/>
      <c r="AV48" s="31"/>
      <c r="AW48" s="6"/>
    </row>
    <row r="49" spans="1:52" ht="15" customHeight="1" x14ac:dyDescent="0.3">
      <c r="A49" s="6"/>
      <c r="B49" s="257" t="str">
        <f ca="1">CONCATENATE(G15/GCD(G15,I15)," : ",I15/GCD(G15,I15))</f>
        <v>4 : 81</v>
      </c>
      <c r="C49" s="257"/>
      <c r="D49" s="257"/>
      <c r="E49" s="257"/>
      <c r="F49" s="257"/>
      <c r="G49" s="257"/>
      <c r="H49" s="257"/>
      <c r="I49" s="257"/>
      <c r="J49" s="257"/>
      <c r="K49" s="257"/>
      <c r="L49" s="257"/>
      <c r="M49" s="257">
        <f ca="1">T15*U15</f>
        <v>120</v>
      </c>
      <c r="N49" s="257"/>
      <c r="O49" s="257"/>
      <c r="P49" s="257"/>
      <c r="Q49" s="257"/>
      <c r="R49" s="257"/>
      <c r="S49" s="257"/>
      <c r="T49" s="257"/>
      <c r="U49" s="257"/>
      <c r="V49" s="257"/>
      <c r="W49" s="257"/>
      <c r="X49" s="31"/>
      <c r="Y49" s="6"/>
      <c r="Z49" s="257" t="str">
        <f ca="1">B49</f>
        <v>4 : 81</v>
      </c>
      <c r="AA49" s="257"/>
      <c r="AB49" s="257"/>
      <c r="AC49" s="257"/>
      <c r="AD49" s="257"/>
      <c r="AE49" s="257"/>
      <c r="AF49" s="257"/>
      <c r="AG49" s="257"/>
      <c r="AH49" s="257"/>
      <c r="AI49" s="257"/>
      <c r="AJ49" s="257"/>
      <c r="AK49" s="257">
        <f ca="1">M49</f>
        <v>120</v>
      </c>
      <c r="AL49" s="257"/>
      <c r="AM49" s="257"/>
      <c r="AN49" s="257"/>
      <c r="AO49" s="257"/>
      <c r="AP49" s="257"/>
      <c r="AQ49" s="257"/>
      <c r="AR49" s="257"/>
      <c r="AS49" s="257"/>
      <c r="AT49" s="257"/>
      <c r="AU49" s="257"/>
      <c r="AV49" s="31"/>
      <c r="AW49" s="6"/>
    </row>
    <row r="50" spans="1:52" ht="15" customHeight="1" x14ac:dyDescent="0.3">
      <c r="A50" s="6"/>
      <c r="B50" s="257"/>
      <c r="C50" s="257"/>
      <c r="D50" s="257"/>
      <c r="E50" s="257"/>
      <c r="F50" s="257"/>
      <c r="G50" s="257"/>
      <c r="H50" s="257"/>
      <c r="I50" s="257"/>
      <c r="J50" s="257"/>
      <c r="K50" s="257"/>
      <c r="L50" s="257"/>
      <c r="M50" s="257"/>
      <c r="N50" s="257"/>
      <c r="O50" s="257"/>
      <c r="P50" s="257"/>
      <c r="Q50" s="257"/>
      <c r="R50" s="257"/>
      <c r="S50" s="257"/>
      <c r="T50" s="257"/>
      <c r="U50" s="257"/>
      <c r="V50" s="257"/>
      <c r="W50" s="257"/>
      <c r="X50" s="31"/>
      <c r="Y50" s="6"/>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31"/>
      <c r="AW50" s="6"/>
    </row>
    <row r="51" spans="1:52" ht="15" customHeight="1" x14ac:dyDescent="0.3">
      <c r="A51" s="6"/>
      <c r="B51" s="257"/>
      <c r="C51" s="257"/>
      <c r="D51" s="257"/>
      <c r="E51" s="257"/>
      <c r="F51" s="257"/>
      <c r="G51" s="257"/>
      <c r="H51" s="257"/>
      <c r="I51" s="257"/>
      <c r="J51" s="257"/>
      <c r="K51" s="257"/>
      <c r="L51" s="257"/>
      <c r="M51" s="257"/>
      <c r="N51" s="257"/>
      <c r="O51" s="257"/>
      <c r="P51" s="257"/>
      <c r="Q51" s="257"/>
      <c r="R51" s="257"/>
      <c r="S51" s="257"/>
      <c r="T51" s="257"/>
      <c r="U51" s="257"/>
      <c r="V51" s="257"/>
      <c r="W51" s="257"/>
      <c r="X51" s="31"/>
      <c r="Y51" s="6"/>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31"/>
      <c r="AW51" s="6"/>
    </row>
    <row r="52" spans="1:52" ht="15" customHeight="1" x14ac:dyDescent="0.3">
      <c r="A52" s="6"/>
      <c r="B52" s="257"/>
      <c r="C52" s="257"/>
      <c r="D52" s="257"/>
      <c r="E52" s="257"/>
      <c r="F52" s="257"/>
      <c r="G52" s="257"/>
      <c r="H52" s="257"/>
      <c r="I52" s="257"/>
      <c r="J52" s="257"/>
      <c r="K52" s="257"/>
      <c r="L52" s="257"/>
      <c r="M52" s="257"/>
      <c r="N52" s="257"/>
      <c r="O52" s="257"/>
      <c r="P52" s="257"/>
      <c r="Q52" s="257"/>
      <c r="R52" s="257"/>
      <c r="S52" s="257"/>
      <c r="T52" s="257"/>
      <c r="U52" s="257"/>
      <c r="V52" s="257"/>
      <c r="W52" s="257"/>
      <c r="X52" s="31"/>
      <c r="Y52" s="6"/>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31"/>
      <c r="AW52" s="6"/>
    </row>
    <row r="53" spans="1:52" ht="15" customHeight="1" x14ac:dyDescent="0.3">
      <c r="A53" s="6"/>
      <c r="B53" s="257"/>
      <c r="C53" s="257"/>
      <c r="D53" s="257"/>
      <c r="E53" s="257"/>
      <c r="F53" s="257"/>
      <c r="G53" s="257"/>
      <c r="H53" s="257"/>
      <c r="I53" s="257"/>
      <c r="J53" s="257"/>
      <c r="K53" s="257"/>
      <c r="L53" s="257"/>
      <c r="M53" s="257"/>
      <c r="N53" s="257"/>
      <c r="O53" s="257"/>
      <c r="P53" s="257"/>
      <c r="Q53" s="257"/>
      <c r="R53" s="257"/>
      <c r="S53" s="257"/>
      <c r="T53" s="257"/>
      <c r="U53" s="257"/>
      <c r="V53" s="257"/>
      <c r="W53" s="257"/>
      <c r="X53" s="31"/>
      <c r="Y53" s="6"/>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31"/>
      <c r="AW53" s="6"/>
    </row>
    <row r="54" spans="1:52" ht="15" customHeight="1" x14ac:dyDescent="0.3">
      <c r="A54" s="6"/>
      <c r="B54" s="257"/>
      <c r="C54" s="257"/>
      <c r="D54" s="257"/>
      <c r="E54" s="257"/>
      <c r="F54" s="257"/>
      <c r="G54" s="257"/>
      <c r="H54" s="257"/>
      <c r="I54" s="257"/>
      <c r="J54" s="257"/>
      <c r="K54" s="257"/>
      <c r="L54" s="257"/>
      <c r="M54" s="257"/>
      <c r="N54" s="257"/>
      <c r="O54" s="257"/>
      <c r="P54" s="257"/>
      <c r="Q54" s="257"/>
      <c r="R54" s="257"/>
      <c r="S54" s="257"/>
      <c r="T54" s="257"/>
      <c r="U54" s="257"/>
      <c r="V54" s="257"/>
      <c r="W54" s="257"/>
      <c r="X54" s="31"/>
      <c r="Y54" s="6"/>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31"/>
      <c r="AW54" s="6"/>
    </row>
    <row r="55" spans="1:52" ht="15" customHeight="1" x14ac:dyDescent="0.3">
      <c r="A55" s="6"/>
      <c r="B55" s="257"/>
      <c r="C55" s="257"/>
      <c r="D55" s="257"/>
      <c r="E55" s="257"/>
      <c r="F55" s="257"/>
      <c r="G55" s="257"/>
      <c r="H55" s="257"/>
      <c r="I55" s="257"/>
      <c r="J55" s="257"/>
      <c r="K55" s="257"/>
      <c r="L55" s="257"/>
      <c r="M55" s="257"/>
      <c r="N55" s="257"/>
      <c r="O55" s="257"/>
      <c r="P55" s="257"/>
      <c r="Q55" s="257"/>
      <c r="R55" s="257"/>
      <c r="S55" s="257"/>
      <c r="T55" s="257"/>
      <c r="U55" s="257"/>
      <c r="V55" s="257"/>
      <c r="W55" s="257"/>
      <c r="X55" s="31"/>
      <c r="Y55" s="6"/>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31"/>
      <c r="AW55" s="6"/>
    </row>
    <row r="56" spans="1:52" ht="15" customHeight="1" x14ac:dyDescent="0.3">
      <c r="A56" s="6"/>
      <c r="B56" s="33" t="s">
        <v>4</v>
      </c>
      <c r="C56" s="33"/>
      <c r="D56" s="33"/>
      <c r="E56" s="33"/>
      <c r="F56" s="33"/>
      <c r="G56" s="33"/>
      <c r="H56" s="33"/>
      <c r="I56" s="33"/>
      <c r="J56" s="33"/>
      <c r="K56" s="33"/>
      <c r="L56" s="33"/>
      <c r="M56" s="31" t="s">
        <v>5</v>
      </c>
      <c r="N56" s="33"/>
      <c r="O56" s="33"/>
      <c r="P56" s="33"/>
      <c r="Q56" s="33"/>
      <c r="R56" s="33"/>
      <c r="S56" s="33"/>
      <c r="T56" s="33"/>
      <c r="U56" s="33"/>
      <c r="V56" s="33"/>
      <c r="W56" s="33"/>
      <c r="X56" s="31"/>
      <c r="Y56" s="6"/>
      <c r="Z56" s="33" t="s">
        <v>4</v>
      </c>
      <c r="AA56" s="33"/>
      <c r="AB56" s="33"/>
      <c r="AC56" s="33"/>
      <c r="AD56" s="33"/>
      <c r="AE56" s="33"/>
      <c r="AF56" s="33"/>
      <c r="AG56" s="33"/>
      <c r="AH56" s="33"/>
      <c r="AI56" s="33"/>
      <c r="AJ56" s="33"/>
      <c r="AK56" s="31" t="s">
        <v>5</v>
      </c>
      <c r="AL56" s="33"/>
      <c r="AM56" s="33"/>
      <c r="AN56" s="33"/>
      <c r="AO56" s="33"/>
      <c r="AP56" s="33"/>
      <c r="AQ56" s="33"/>
      <c r="AR56" s="33"/>
      <c r="AS56" s="33"/>
      <c r="AT56" s="33"/>
      <c r="AU56" s="33"/>
      <c r="AV56" s="31"/>
      <c r="AW56" s="6"/>
    </row>
    <row r="57" spans="1:52" ht="15" customHeight="1" x14ac:dyDescent="0.3">
      <c r="A57" s="6"/>
      <c r="B57" s="257">
        <f ca="1">(H23)*J23</f>
        <v>60</v>
      </c>
      <c r="C57" s="257"/>
      <c r="D57" s="257"/>
      <c r="E57" s="257"/>
      <c r="F57" s="257"/>
      <c r="G57" s="257"/>
      <c r="H57" s="257"/>
      <c r="I57" s="257"/>
      <c r="J57" s="257"/>
      <c r="K57" s="257"/>
      <c r="L57" s="257"/>
      <c r="M57" s="257" t="str">
        <f ca="1">CONCATENATE(R23^3/GCD(R23^3,T23^3)," : ",T23^3/GCD(R23^3,T23^3))</f>
        <v>27 : 125</v>
      </c>
      <c r="N57" s="257"/>
      <c r="O57" s="257"/>
      <c r="P57" s="257"/>
      <c r="Q57" s="257"/>
      <c r="R57" s="257"/>
      <c r="S57" s="257"/>
      <c r="T57" s="257"/>
      <c r="U57" s="257"/>
      <c r="V57" s="257"/>
      <c r="W57" s="257"/>
      <c r="X57" s="31"/>
      <c r="Y57" s="6"/>
      <c r="Z57" s="257">
        <f ca="1">B57</f>
        <v>60</v>
      </c>
      <c r="AA57" s="257"/>
      <c r="AB57" s="257"/>
      <c r="AC57" s="257"/>
      <c r="AD57" s="257"/>
      <c r="AE57" s="257"/>
      <c r="AF57" s="257"/>
      <c r="AG57" s="257"/>
      <c r="AH57" s="257"/>
      <c r="AI57" s="257"/>
      <c r="AJ57" s="257"/>
      <c r="AK57" s="257" t="str">
        <f ca="1">M57</f>
        <v>27 : 125</v>
      </c>
      <c r="AL57" s="257"/>
      <c r="AM57" s="257"/>
      <c r="AN57" s="257"/>
      <c r="AO57" s="257"/>
      <c r="AP57" s="257"/>
      <c r="AQ57" s="257"/>
      <c r="AR57" s="257"/>
      <c r="AS57" s="257"/>
      <c r="AT57" s="257"/>
      <c r="AU57" s="257"/>
      <c r="AV57" s="31"/>
      <c r="AW57" s="6"/>
    </row>
    <row r="58" spans="1:52" ht="15" customHeight="1" x14ac:dyDescent="0.3">
      <c r="A58" s="6"/>
      <c r="B58" s="257"/>
      <c r="C58" s="257"/>
      <c r="D58" s="257"/>
      <c r="E58" s="257"/>
      <c r="F58" s="257"/>
      <c r="G58" s="257"/>
      <c r="H58" s="257"/>
      <c r="I58" s="257"/>
      <c r="J58" s="257"/>
      <c r="K58" s="257"/>
      <c r="L58" s="257"/>
      <c r="M58" s="257"/>
      <c r="N58" s="257"/>
      <c r="O58" s="257"/>
      <c r="P58" s="257"/>
      <c r="Q58" s="257"/>
      <c r="R58" s="257"/>
      <c r="S58" s="257"/>
      <c r="T58" s="257"/>
      <c r="U58" s="257"/>
      <c r="V58" s="257"/>
      <c r="W58" s="257"/>
      <c r="X58" s="31"/>
      <c r="Y58" s="6"/>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31"/>
      <c r="AW58" s="6"/>
    </row>
    <row r="59" spans="1:52" ht="15" customHeight="1" x14ac:dyDescent="0.3">
      <c r="A59" s="6"/>
      <c r="B59" s="257"/>
      <c r="C59" s="257"/>
      <c r="D59" s="257"/>
      <c r="E59" s="257"/>
      <c r="F59" s="257"/>
      <c r="G59" s="257"/>
      <c r="H59" s="257"/>
      <c r="I59" s="257"/>
      <c r="J59" s="257"/>
      <c r="K59" s="257"/>
      <c r="L59" s="257"/>
      <c r="M59" s="257"/>
      <c r="N59" s="257"/>
      <c r="O59" s="257"/>
      <c r="P59" s="257"/>
      <c r="Q59" s="257"/>
      <c r="R59" s="257"/>
      <c r="S59" s="257"/>
      <c r="T59" s="257"/>
      <c r="U59" s="257"/>
      <c r="V59" s="257"/>
      <c r="W59" s="257"/>
      <c r="X59" s="31"/>
      <c r="Y59" s="6"/>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31"/>
      <c r="AW59" s="6"/>
    </row>
    <row r="60" spans="1:52" ht="15" customHeight="1" x14ac:dyDescent="0.3">
      <c r="A60" s="6"/>
      <c r="B60" s="257"/>
      <c r="C60" s="257"/>
      <c r="D60" s="257"/>
      <c r="E60" s="257"/>
      <c r="F60" s="257"/>
      <c r="G60" s="257"/>
      <c r="H60" s="257"/>
      <c r="I60" s="257"/>
      <c r="J60" s="257"/>
      <c r="K60" s="257"/>
      <c r="L60" s="257"/>
      <c r="M60" s="257"/>
      <c r="N60" s="257"/>
      <c r="O60" s="257"/>
      <c r="P60" s="257"/>
      <c r="Q60" s="257"/>
      <c r="R60" s="257"/>
      <c r="S60" s="257"/>
      <c r="T60" s="257"/>
      <c r="U60" s="257"/>
      <c r="V60" s="257"/>
      <c r="W60" s="257"/>
      <c r="X60" s="31"/>
      <c r="Y60" s="6"/>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31"/>
      <c r="AW60" s="6"/>
      <c r="AZ60" s="53"/>
    </row>
    <row r="61" spans="1:52" ht="15" customHeight="1" x14ac:dyDescent="0.3">
      <c r="A61" s="6"/>
      <c r="B61" s="257"/>
      <c r="C61" s="257"/>
      <c r="D61" s="257"/>
      <c r="E61" s="257"/>
      <c r="F61" s="257"/>
      <c r="G61" s="257"/>
      <c r="H61" s="257"/>
      <c r="I61" s="257"/>
      <c r="J61" s="257"/>
      <c r="K61" s="257"/>
      <c r="L61" s="257"/>
      <c r="M61" s="257"/>
      <c r="N61" s="257"/>
      <c r="O61" s="257"/>
      <c r="P61" s="257"/>
      <c r="Q61" s="257"/>
      <c r="R61" s="257"/>
      <c r="S61" s="257"/>
      <c r="T61" s="257"/>
      <c r="U61" s="257"/>
      <c r="V61" s="257"/>
      <c r="W61" s="257"/>
      <c r="X61" s="31"/>
      <c r="Y61" s="6"/>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31"/>
      <c r="AW61" s="6"/>
    </row>
    <row r="62" spans="1:52" ht="15" customHeight="1" x14ac:dyDescent="0.3">
      <c r="A62" s="6"/>
      <c r="B62" s="257"/>
      <c r="C62" s="257"/>
      <c r="D62" s="257"/>
      <c r="E62" s="257"/>
      <c r="F62" s="257"/>
      <c r="G62" s="257"/>
      <c r="H62" s="257"/>
      <c r="I62" s="257"/>
      <c r="J62" s="257"/>
      <c r="K62" s="257"/>
      <c r="L62" s="257"/>
      <c r="M62" s="257"/>
      <c r="N62" s="257"/>
      <c r="O62" s="257"/>
      <c r="P62" s="257"/>
      <c r="Q62" s="257"/>
      <c r="R62" s="257"/>
      <c r="S62" s="257"/>
      <c r="T62" s="257"/>
      <c r="U62" s="257"/>
      <c r="V62" s="257"/>
      <c r="W62" s="257"/>
      <c r="X62" s="31"/>
      <c r="Y62" s="6"/>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31"/>
      <c r="AW62" s="6"/>
    </row>
    <row r="63" spans="1:52" ht="15" customHeight="1" x14ac:dyDescent="0.3">
      <c r="A63" s="6"/>
      <c r="B63" s="257"/>
      <c r="C63" s="257"/>
      <c r="D63" s="257"/>
      <c r="E63" s="257"/>
      <c r="F63" s="257"/>
      <c r="G63" s="257"/>
      <c r="H63" s="257"/>
      <c r="I63" s="257"/>
      <c r="J63" s="257"/>
      <c r="K63" s="257"/>
      <c r="L63" s="257"/>
      <c r="M63" s="257"/>
      <c r="N63" s="257"/>
      <c r="O63" s="257"/>
      <c r="P63" s="257"/>
      <c r="Q63" s="257"/>
      <c r="R63" s="257"/>
      <c r="S63" s="257"/>
      <c r="T63" s="257"/>
      <c r="U63" s="257"/>
      <c r="V63" s="257"/>
      <c r="W63" s="257"/>
      <c r="X63" s="31"/>
      <c r="Y63" s="6"/>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31"/>
      <c r="AW63" s="6"/>
    </row>
    <row r="64" spans="1:52" ht="15" customHeight="1" x14ac:dyDescent="0.3">
      <c r="A64" s="6"/>
      <c r="B64" s="31"/>
      <c r="C64" s="31"/>
      <c r="D64" s="31"/>
      <c r="E64" s="31"/>
      <c r="F64" s="31"/>
      <c r="G64" s="31"/>
      <c r="H64" s="31"/>
      <c r="I64" s="31"/>
      <c r="J64" s="31"/>
      <c r="K64" s="31"/>
      <c r="L64" s="31"/>
      <c r="M64" s="31"/>
      <c r="N64" s="31"/>
      <c r="O64" s="31"/>
      <c r="P64" s="31"/>
      <c r="Q64" s="31"/>
      <c r="R64" s="31"/>
      <c r="S64" s="31"/>
      <c r="T64" s="31"/>
      <c r="U64" s="31"/>
      <c r="V64" s="31"/>
      <c r="W64" s="31"/>
      <c r="X64" s="31"/>
      <c r="Y64" s="6"/>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6"/>
    </row>
    <row r="65" spans="1:49" ht="4.95" customHeight="1" x14ac:dyDescent="0.3">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row>
  </sheetData>
  <sheetProtection algorithmName="SHA-512" hashValue="BdK1aZA7O4WSivB0EUPDsZCInCokEbryg8TfWYroQawNYemty1uCd6ROMraFvnwdjBCZJLxTQcabALPwUFlC9g==" saltValue="04YAUmoYAIkSoZGd4lhPcw==" spinCount="100000" sheet="1" objects="1" scenarios="1"/>
  <mergeCells count="28">
    <mergeCell ref="B8:L14"/>
    <mergeCell ref="M8:W14"/>
    <mergeCell ref="B1:S5"/>
    <mergeCell ref="Z1:AQ5"/>
    <mergeCell ref="Z8:AJ14"/>
    <mergeCell ref="AK8:AU14"/>
    <mergeCell ref="B34:S38"/>
    <mergeCell ref="Z34:AQ38"/>
    <mergeCell ref="B24:L30"/>
    <mergeCell ref="M24:W30"/>
    <mergeCell ref="B16:L22"/>
    <mergeCell ref="M16:W22"/>
    <mergeCell ref="Z16:AJ22"/>
    <mergeCell ref="Z24:AJ30"/>
    <mergeCell ref="AK24:AU30"/>
    <mergeCell ref="AK16:AU22"/>
    <mergeCell ref="AK57:AU63"/>
    <mergeCell ref="AK49:AU55"/>
    <mergeCell ref="AK41:AU47"/>
    <mergeCell ref="B41:L47"/>
    <mergeCell ref="M41:W47"/>
    <mergeCell ref="Z41:AJ47"/>
    <mergeCell ref="B57:L63"/>
    <mergeCell ref="M57:W63"/>
    <mergeCell ref="B49:L55"/>
    <mergeCell ref="M49:W55"/>
    <mergeCell ref="Z49:AJ55"/>
    <mergeCell ref="Z57:AJ63"/>
  </mergeCells>
  <hyperlinks>
    <hyperlink ref="A1" location="Contents!A1" display="Go Back" xr:uid="{00000000-0004-0000-0B00-000000000000}"/>
  </hyperlinks>
  <pageMargins left="0.25" right="0.25"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7" tint="0.79998168889431442"/>
  </sheetPr>
  <dimension ref="A1:AL98"/>
  <sheetViews>
    <sheetView zoomScaleNormal="100" workbookViewId="0"/>
  </sheetViews>
  <sheetFormatPr defaultColWidth="2.88671875" defaultRowHeight="14.4" x14ac:dyDescent="0.3"/>
  <cols>
    <col min="6" max="10" width="2.88671875" customWidth="1"/>
    <col min="13" max="17" width="2.88671875" customWidth="1"/>
    <col min="20" max="24" width="2.88671875" customWidth="1"/>
    <col min="27" max="31"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171</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6"/>
      <c r="B6" s="6"/>
      <c r="C6" s="6"/>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x14ac:dyDescent="0.3">
      <c r="A8" s="6"/>
      <c r="B8" s="6"/>
      <c r="C8" s="6"/>
      <c r="D8" s="5" t="s">
        <v>0</v>
      </c>
      <c r="E8" s="8" t="str">
        <f>INDEX(Fractions,2)</f>
        <v>½</v>
      </c>
      <c r="F8" s="8">
        <f>VLOOKUP(E8,$A$9:$C$23,2,FALSE)</f>
        <v>1</v>
      </c>
      <c r="G8" s="8">
        <f>VLOOKUP(E8,$A$9:$C$23,3,FALSE)</f>
        <v>2</v>
      </c>
      <c r="H8" s="8">
        <f ca="1">F8*J8</f>
        <v>3</v>
      </c>
      <c r="I8" s="8">
        <f ca="1">G8*J8</f>
        <v>6</v>
      </c>
      <c r="J8" s="8">
        <f ca="1">RANDBETWEEN(2,3)</f>
        <v>3</v>
      </c>
      <c r="K8" s="5" t="s">
        <v>1</v>
      </c>
      <c r="L8" s="8" t="str">
        <f ca="1">INDEX(Fractions,RANDBETWEEN(1,3))</f>
        <v>½</v>
      </c>
      <c r="M8" s="8">
        <f ca="1">VLOOKUP(L8,$A$9:$C$23,2,FALSE)</f>
        <v>1</v>
      </c>
      <c r="N8" s="8">
        <f ca="1">VLOOKUP(L8,$A$9:$C$23,3,FALSE)</f>
        <v>2</v>
      </c>
      <c r="O8" s="8">
        <f ca="1">M8*Q8</f>
        <v>2</v>
      </c>
      <c r="P8" s="8">
        <f ca="1">N8*Q8</f>
        <v>4</v>
      </c>
      <c r="Q8" s="8">
        <f ca="1">RANDBETWEEN(2,5)</f>
        <v>2</v>
      </c>
      <c r="R8" s="5" t="s">
        <v>2</v>
      </c>
      <c r="S8" s="8" t="str">
        <f ca="1">INDEX(Fractions,RANDBETWEEN(1,3))</f>
        <v>⅓</v>
      </c>
      <c r="T8" s="8">
        <f ca="1">VLOOKUP(S8,$A$9:$C$23,2,FALSE)</f>
        <v>1</v>
      </c>
      <c r="U8" s="8">
        <f ca="1">VLOOKUP(S8,$A$9:$C$23,3,FALSE)</f>
        <v>3</v>
      </c>
      <c r="V8" s="8">
        <f ca="1">T8*X8</f>
        <v>5</v>
      </c>
      <c r="W8" s="8">
        <f ca="1">U8*X8</f>
        <v>15</v>
      </c>
      <c r="X8" s="8">
        <f ca="1">RANDBETWEEN(2,5)</f>
        <v>5</v>
      </c>
      <c r="Y8" s="5" t="s">
        <v>3</v>
      </c>
      <c r="Z8" s="8" t="str">
        <f ca="1">INDEX(Fractions,RANDBETWEEN(3,6))</f>
        <v>⅕</v>
      </c>
      <c r="AA8" s="8">
        <f ca="1">VLOOKUP(Z8,$A$9:$C$23,2,FALSE)</f>
        <v>1</v>
      </c>
      <c r="AB8" s="8">
        <f ca="1">VLOOKUP(Z8,$A$9:$C$23,3,FALSE)</f>
        <v>5</v>
      </c>
      <c r="AC8" s="8">
        <f ca="1">AA8*AE8</f>
        <v>7</v>
      </c>
      <c r="AD8" s="8">
        <f ca="1">AB8*AE8</f>
        <v>35</v>
      </c>
      <c r="AE8" s="8">
        <f ca="1">RANDBETWEEN(3,8)</f>
        <v>7</v>
      </c>
      <c r="AF8" s="6"/>
      <c r="AG8" s="6"/>
      <c r="AH8" s="6"/>
    </row>
    <row r="9" spans="1:34" ht="15" customHeight="1" x14ac:dyDescent="0.3">
      <c r="A9" s="9" t="s">
        <v>154</v>
      </c>
      <c r="B9" s="9">
        <v>1</v>
      </c>
      <c r="C9" s="9">
        <v>4</v>
      </c>
      <c r="D9" s="25"/>
      <c r="E9" s="269">
        <f>F8</f>
        <v>1</v>
      </c>
      <c r="F9" s="269"/>
      <c r="G9" s="55"/>
      <c r="H9" s="55"/>
      <c r="I9" s="269" t="s">
        <v>170</v>
      </c>
      <c r="J9" s="269"/>
      <c r="K9" s="56"/>
      <c r="L9" s="269">
        <f ca="1">M8</f>
        <v>1</v>
      </c>
      <c r="M9" s="269"/>
      <c r="N9" s="55"/>
      <c r="O9" s="55"/>
      <c r="P9" s="269" t="s">
        <v>170</v>
      </c>
      <c r="Q9" s="269"/>
      <c r="R9" s="56"/>
      <c r="S9" s="269">
        <f ca="1">T8</f>
        <v>1</v>
      </c>
      <c r="T9" s="269"/>
      <c r="U9" s="55"/>
      <c r="V9" s="55"/>
      <c r="W9" s="269">
        <f ca="1">V8</f>
        <v>5</v>
      </c>
      <c r="X9" s="269"/>
      <c r="Y9" s="56"/>
      <c r="Z9" s="269">
        <f ca="1">AA8</f>
        <v>1</v>
      </c>
      <c r="AA9" s="269"/>
      <c r="AB9" s="55"/>
      <c r="AC9" s="55"/>
      <c r="AD9" s="269">
        <f ca="1">AC8</f>
        <v>7</v>
      </c>
      <c r="AE9" s="269"/>
      <c r="AF9" s="6"/>
      <c r="AG9" s="6"/>
      <c r="AH9" s="6"/>
    </row>
    <row r="10" spans="1:34" ht="15" customHeight="1" thickBot="1" x14ac:dyDescent="0.35">
      <c r="A10" s="9" t="s">
        <v>155</v>
      </c>
      <c r="B10" s="9">
        <v>1</v>
      </c>
      <c r="C10" s="9">
        <v>2</v>
      </c>
      <c r="D10" s="25"/>
      <c r="E10" s="270"/>
      <c r="F10" s="270"/>
      <c r="G10" s="268" t="s">
        <v>169</v>
      </c>
      <c r="H10" s="268"/>
      <c r="I10" s="270"/>
      <c r="J10" s="270"/>
      <c r="K10" s="56"/>
      <c r="L10" s="270"/>
      <c r="M10" s="270"/>
      <c r="N10" s="268" t="s">
        <v>169</v>
      </c>
      <c r="O10" s="268"/>
      <c r="P10" s="270"/>
      <c r="Q10" s="270"/>
      <c r="R10" s="56"/>
      <c r="S10" s="270"/>
      <c r="T10" s="270"/>
      <c r="U10" s="268" t="s">
        <v>169</v>
      </c>
      <c r="V10" s="268"/>
      <c r="W10" s="270"/>
      <c r="X10" s="270"/>
      <c r="Y10" s="56"/>
      <c r="Z10" s="270"/>
      <c r="AA10" s="270"/>
      <c r="AB10" s="268" t="s">
        <v>169</v>
      </c>
      <c r="AC10" s="268"/>
      <c r="AD10" s="270"/>
      <c r="AE10" s="270"/>
      <c r="AF10" s="6"/>
      <c r="AG10" s="6"/>
      <c r="AH10" s="6"/>
    </row>
    <row r="11" spans="1:34" ht="15" customHeight="1" x14ac:dyDescent="0.3">
      <c r="A11" s="9" t="s">
        <v>157</v>
      </c>
      <c r="B11" s="9">
        <v>1</v>
      </c>
      <c r="C11" s="9">
        <v>3</v>
      </c>
      <c r="D11" s="25"/>
      <c r="E11" s="267">
        <f>G8</f>
        <v>2</v>
      </c>
      <c r="F11" s="267"/>
      <c r="G11" s="268"/>
      <c r="H11" s="268"/>
      <c r="I11" s="267">
        <f ca="1">I8</f>
        <v>6</v>
      </c>
      <c r="J11" s="267"/>
      <c r="K11" s="56"/>
      <c r="L11" s="267">
        <f ca="1">N8</f>
        <v>2</v>
      </c>
      <c r="M11" s="267"/>
      <c r="N11" s="268"/>
      <c r="O11" s="268"/>
      <c r="P11" s="267">
        <f ca="1">P8</f>
        <v>4</v>
      </c>
      <c r="Q11" s="267"/>
      <c r="R11" s="56"/>
      <c r="S11" s="267">
        <f ca="1">U8</f>
        <v>3</v>
      </c>
      <c r="T11" s="267"/>
      <c r="U11" s="268"/>
      <c r="V11" s="268"/>
      <c r="W11" s="267" t="s">
        <v>170</v>
      </c>
      <c r="X11" s="267"/>
      <c r="Y11" s="56"/>
      <c r="Z11" s="267" t="s">
        <v>170</v>
      </c>
      <c r="AA11" s="267"/>
      <c r="AB11" s="268"/>
      <c r="AC11" s="268"/>
      <c r="AD11" s="267">
        <f ca="1">AD8</f>
        <v>35</v>
      </c>
      <c r="AE11" s="267"/>
      <c r="AF11" s="6"/>
      <c r="AG11" s="6"/>
      <c r="AH11" s="6"/>
    </row>
    <row r="12" spans="1:34" ht="15" customHeight="1" x14ac:dyDescent="0.3">
      <c r="A12" s="9" t="s">
        <v>158</v>
      </c>
      <c r="B12" s="9">
        <v>1</v>
      </c>
      <c r="C12" s="9">
        <v>5</v>
      </c>
      <c r="D12" s="25"/>
      <c r="E12" s="267"/>
      <c r="F12" s="267"/>
      <c r="G12" s="56"/>
      <c r="H12" s="56"/>
      <c r="I12" s="267"/>
      <c r="J12" s="267"/>
      <c r="K12" s="56"/>
      <c r="L12" s="267"/>
      <c r="M12" s="267"/>
      <c r="N12" s="56"/>
      <c r="O12" s="56"/>
      <c r="P12" s="267"/>
      <c r="Q12" s="267"/>
      <c r="R12" s="56"/>
      <c r="S12" s="267"/>
      <c r="T12" s="267"/>
      <c r="U12" s="56"/>
      <c r="V12" s="56"/>
      <c r="W12" s="267"/>
      <c r="X12" s="267"/>
      <c r="Y12" s="56"/>
      <c r="Z12" s="267"/>
      <c r="AA12" s="267"/>
      <c r="AB12" s="56"/>
      <c r="AC12" s="56"/>
      <c r="AD12" s="267"/>
      <c r="AE12" s="267"/>
      <c r="AF12" s="6"/>
      <c r="AG12" s="6"/>
      <c r="AH12" s="6"/>
    </row>
    <row r="13" spans="1:34" x14ac:dyDescent="0.3">
      <c r="A13" s="9" t="s">
        <v>159</v>
      </c>
      <c r="B13" s="9">
        <v>1</v>
      </c>
      <c r="C13" s="9">
        <v>6</v>
      </c>
      <c r="D13" s="5" t="s">
        <v>4</v>
      </c>
      <c r="E13" s="8" t="str">
        <f ca="1">INDEX(Fractions,RANDBETWEEN(7,9))</f>
        <v>⅔</v>
      </c>
      <c r="F13" s="8">
        <f ca="1">VLOOKUP(E13,$A$9:$C$23,2,FALSE)</f>
        <v>2</v>
      </c>
      <c r="G13" s="8">
        <f ca="1">VLOOKUP(E13,$A$9:$C$23,3,FALSE)</f>
        <v>3</v>
      </c>
      <c r="H13" s="8">
        <f ca="1">F13*J13</f>
        <v>8</v>
      </c>
      <c r="I13" s="8">
        <f ca="1">G13*J13</f>
        <v>12</v>
      </c>
      <c r="J13" s="8">
        <f ca="1">RANDBETWEEN(3,8)</f>
        <v>4</v>
      </c>
      <c r="K13" s="5" t="s">
        <v>5</v>
      </c>
      <c r="L13" s="8" t="str">
        <f ca="1">INDEX(Fractions,RANDBETWEEN(7,9))</f>
        <v>¾</v>
      </c>
      <c r="M13" s="8">
        <f ca="1">VLOOKUP(L13,$A$9:$C$23,2,FALSE)</f>
        <v>3</v>
      </c>
      <c r="N13" s="8">
        <f ca="1">VLOOKUP(L13,$A$9:$C$23,3,FALSE)</f>
        <v>4</v>
      </c>
      <c r="O13" s="8">
        <f ca="1">M13*Q13</f>
        <v>21</v>
      </c>
      <c r="P13" s="8">
        <f ca="1">N13*Q13</f>
        <v>28</v>
      </c>
      <c r="Q13" s="8">
        <f ca="1">RANDBETWEEN(5,12)</f>
        <v>7</v>
      </c>
      <c r="R13" s="5" t="s">
        <v>6</v>
      </c>
      <c r="S13" s="8" t="str">
        <f ca="1">INDEX(Fractions,RANDBETWEEN(7,9))</f>
        <v>⅖</v>
      </c>
      <c r="T13" s="8">
        <f ca="1">VLOOKUP(S13,$A$9:$C$23,2,FALSE)</f>
        <v>2</v>
      </c>
      <c r="U13" s="8">
        <f ca="1">VLOOKUP(S13,$A$9:$C$23,3,FALSE)</f>
        <v>5</v>
      </c>
      <c r="V13" s="8">
        <f ca="1">T13*X13</f>
        <v>12</v>
      </c>
      <c r="W13" s="8">
        <f ca="1">U13*X13</f>
        <v>30</v>
      </c>
      <c r="X13" s="8">
        <f ca="1">RANDBETWEEN(3,12)</f>
        <v>6</v>
      </c>
      <c r="Y13" s="5" t="s">
        <v>7</v>
      </c>
      <c r="Z13" s="8" t="str">
        <f ca="1">INDEX(Fractions,RANDBETWEEN(7,12))</f>
        <v>⅖</v>
      </c>
      <c r="AA13" s="8">
        <f ca="1">VLOOKUP(Z13,$A$9:$C$23,2,FALSE)</f>
        <v>2</v>
      </c>
      <c r="AB13" s="8">
        <f ca="1">VLOOKUP(Z13,$A$9:$C$23,3,FALSE)</f>
        <v>5</v>
      </c>
      <c r="AC13" s="8">
        <f ca="1">AA13*AE13</f>
        <v>24</v>
      </c>
      <c r="AD13" s="8">
        <f ca="1">AB13*AE13</f>
        <v>60</v>
      </c>
      <c r="AE13" s="8">
        <f ca="1">RANDBETWEEN(7,15)</f>
        <v>12</v>
      </c>
      <c r="AF13" s="6"/>
      <c r="AG13" s="6"/>
      <c r="AH13" s="6"/>
    </row>
    <row r="14" spans="1:34" ht="15" customHeight="1" x14ac:dyDescent="0.3">
      <c r="A14" s="9" t="s">
        <v>160</v>
      </c>
      <c r="B14" s="9">
        <v>1</v>
      </c>
      <c r="C14" s="9">
        <v>8</v>
      </c>
      <c r="D14" s="25"/>
      <c r="E14" s="269">
        <f ca="1">F13</f>
        <v>2</v>
      </c>
      <c r="F14" s="269"/>
      <c r="G14" s="55"/>
      <c r="H14" s="55"/>
      <c r="I14" s="269" t="s">
        <v>170</v>
      </c>
      <c r="J14" s="269"/>
      <c r="K14" s="56"/>
      <c r="L14" s="269">
        <f ca="1">M13</f>
        <v>3</v>
      </c>
      <c r="M14" s="269"/>
      <c r="N14" s="55"/>
      <c r="O14" s="55"/>
      <c r="P14" s="269" t="s">
        <v>170</v>
      </c>
      <c r="Q14" s="269"/>
      <c r="R14" s="56"/>
      <c r="S14" s="269">
        <f ca="1">T13</f>
        <v>2</v>
      </c>
      <c r="T14" s="269"/>
      <c r="U14" s="55"/>
      <c r="V14" s="55"/>
      <c r="W14" s="269">
        <f ca="1">V13</f>
        <v>12</v>
      </c>
      <c r="X14" s="269"/>
      <c r="Y14" s="56"/>
      <c r="Z14" s="269">
        <f ca="1">AA13</f>
        <v>2</v>
      </c>
      <c r="AA14" s="269"/>
      <c r="AB14" s="55"/>
      <c r="AC14" s="55"/>
      <c r="AD14" s="269">
        <f ca="1">AC13</f>
        <v>24</v>
      </c>
      <c r="AE14" s="269"/>
      <c r="AF14" s="6"/>
      <c r="AG14" s="6"/>
      <c r="AH14" s="6"/>
    </row>
    <row r="15" spans="1:34" ht="15" customHeight="1" thickBot="1" x14ac:dyDescent="0.35">
      <c r="A15" s="9" t="s">
        <v>156</v>
      </c>
      <c r="B15" s="9">
        <v>3</v>
      </c>
      <c r="C15" s="9">
        <v>4</v>
      </c>
      <c r="D15" s="25"/>
      <c r="E15" s="270"/>
      <c r="F15" s="270"/>
      <c r="G15" s="268" t="s">
        <v>169</v>
      </c>
      <c r="H15" s="268"/>
      <c r="I15" s="270"/>
      <c r="J15" s="270"/>
      <c r="K15" s="56"/>
      <c r="L15" s="270"/>
      <c r="M15" s="270"/>
      <c r="N15" s="268" t="s">
        <v>169</v>
      </c>
      <c r="O15" s="268"/>
      <c r="P15" s="270"/>
      <c r="Q15" s="270"/>
      <c r="R15" s="56"/>
      <c r="S15" s="270"/>
      <c r="T15" s="270"/>
      <c r="U15" s="268" t="s">
        <v>169</v>
      </c>
      <c r="V15" s="268"/>
      <c r="W15" s="270"/>
      <c r="X15" s="270"/>
      <c r="Y15" s="56"/>
      <c r="Z15" s="270"/>
      <c r="AA15" s="270"/>
      <c r="AB15" s="268" t="s">
        <v>169</v>
      </c>
      <c r="AC15" s="268"/>
      <c r="AD15" s="270"/>
      <c r="AE15" s="270"/>
      <c r="AF15" s="6"/>
      <c r="AG15" s="6"/>
      <c r="AH15" s="6"/>
    </row>
    <row r="16" spans="1:34" ht="15" customHeight="1" x14ac:dyDescent="0.3">
      <c r="A16" s="9" t="s">
        <v>161</v>
      </c>
      <c r="B16" s="9">
        <v>2</v>
      </c>
      <c r="C16" s="9">
        <v>3</v>
      </c>
      <c r="D16" s="25"/>
      <c r="E16" s="267">
        <f ca="1">G13</f>
        <v>3</v>
      </c>
      <c r="F16" s="267"/>
      <c r="G16" s="268"/>
      <c r="H16" s="268"/>
      <c r="I16" s="267">
        <f ca="1">I13</f>
        <v>12</v>
      </c>
      <c r="J16" s="267"/>
      <c r="K16" s="56"/>
      <c r="L16" s="267">
        <f ca="1">N13</f>
        <v>4</v>
      </c>
      <c r="M16" s="267"/>
      <c r="N16" s="268"/>
      <c r="O16" s="268"/>
      <c r="P16" s="267">
        <f ca="1">P13</f>
        <v>28</v>
      </c>
      <c r="Q16" s="267"/>
      <c r="R16" s="56"/>
      <c r="S16" s="267">
        <f ca="1">U13</f>
        <v>5</v>
      </c>
      <c r="T16" s="267"/>
      <c r="U16" s="268"/>
      <c r="V16" s="268"/>
      <c r="W16" s="267" t="s">
        <v>170</v>
      </c>
      <c r="X16" s="267"/>
      <c r="Y16" s="56"/>
      <c r="Z16" s="267" t="s">
        <v>170</v>
      </c>
      <c r="AA16" s="267"/>
      <c r="AB16" s="268"/>
      <c r="AC16" s="268"/>
      <c r="AD16" s="267">
        <f ca="1">AD13</f>
        <v>60</v>
      </c>
      <c r="AE16" s="267"/>
      <c r="AF16" s="6"/>
      <c r="AG16" s="6"/>
      <c r="AH16" s="6"/>
    </row>
    <row r="17" spans="1:34" ht="15" customHeight="1" x14ac:dyDescent="0.3">
      <c r="A17" s="9" t="s">
        <v>162</v>
      </c>
      <c r="B17" s="9">
        <v>2</v>
      </c>
      <c r="C17" s="9">
        <v>5</v>
      </c>
      <c r="D17" s="25"/>
      <c r="E17" s="267"/>
      <c r="F17" s="267"/>
      <c r="G17" s="56"/>
      <c r="H17" s="56"/>
      <c r="I17" s="267"/>
      <c r="J17" s="267"/>
      <c r="K17" s="56"/>
      <c r="L17" s="267"/>
      <c r="M17" s="267"/>
      <c r="N17" s="56"/>
      <c r="O17" s="56"/>
      <c r="P17" s="267"/>
      <c r="Q17" s="267"/>
      <c r="R17" s="56"/>
      <c r="S17" s="267"/>
      <c r="T17" s="267"/>
      <c r="U17" s="56"/>
      <c r="V17" s="56"/>
      <c r="W17" s="267"/>
      <c r="X17" s="267"/>
      <c r="Y17" s="56"/>
      <c r="Z17" s="267"/>
      <c r="AA17" s="267"/>
      <c r="AB17" s="56"/>
      <c r="AC17" s="56"/>
      <c r="AD17" s="267"/>
      <c r="AE17" s="267"/>
      <c r="AF17" s="6"/>
      <c r="AG17" s="6"/>
      <c r="AH17" s="6"/>
    </row>
    <row r="18" spans="1:34" x14ac:dyDescent="0.3">
      <c r="A18" s="9" t="s">
        <v>163</v>
      </c>
      <c r="B18" s="9">
        <v>3</v>
      </c>
      <c r="C18" s="9">
        <v>5</v>
      </c>
      <c r="D18" s="5" t="s">
        <v>8</v>
      </c>
      <c r="E18" s="8" t="str">
        <f ca="1">INDEX(Fractions,RANDBETWEEN(10,15))</f>
        <v>⅚</v>
      </c>
      <c r="F18" s="8">
        <f ca="1">VLOOKUP(E18,$A$9:$C$23,2,FALSE)</f>
        <v>5</v>
      </c>
      <c r="G18" s="8">
        <f ca="1">VLOOKUP(E18,$A$9:$C$23,3,FALSE)</f>
        <v>6</v>
      </c>
      <c r="H18" s="8">
        <f ca="1">F18*J18</f>
        <v>55</v>
      </c>
      <c r="I18" s="8">
        <f ca="1">G18*J18</f>
        <v>66</v>
      </c>
      <c r="J18" s="8">
        <f ca="1">RANDBETWEEN(7,18)</f>
        <v>11</v>
      </c>
      <c r="K18" s="5" t="s">
        <v>9</v>
      </c>
      <c r="L18" s="8" t="str">
        <f ca="1">INDEX(Fractions,RANDBETWEEN(10,15))</f>
        <v>⅚</v>
      </c>
      <c r="M18" s="8">
        <f ca="1">VLOOKUP(L18,$A$9:$C$23,2,FALSE)</f>
        <v>5</v>
      </c>
      <c r="N18" s="8">
        <f ca="1">VLOOKUP(L18,$A$9:$C$23,3,FALSE)</f>
        <v>6</v>
      </c>
      <c r="O18" s="8">
        <f ca="1">M18*Q18</f>
        <v>55</v>
      </c>
      <c r="P18" s="8">
        <f ca="1">N18*Q18</f>
        <v>66</v>
      </c>
      <c r="Q18" s="8">
        <f ca="1">RANDBETWEEN(11,20)</f>
        <v>11</v>
      </c>
      <c r="R18" s="5" t="s">
        <v>10</v>
      </c>
      <c r="S18" s="8" t="str">
        <f ca="1">INDEX(Fractions,RANDBETWEEN(10,15))</f>
        <v>⅝</v>
      </c>
      <c r="T18" s="8">
        <f ca="1">VLOOKUP(S18,$A$9:$C$23,2,FALSE)</f>
        <v>5</v>
      </c>
      <c r="U18" s="8">
        <f ca="1">VLOOKUP(S18,$A$9:$C$23,3,FALSE)</f>
        <v>8</v>
      </c>
      <c r="V18" s="8">
        <f ca="1">T18*X18</f>
        <v>80</v>
      </c>
      <c r="W18" s="8">
        <f ca="1">U18*X18</f>
        <v>128</v>
      </c>
      <c r="X18" s="8">
        <f ca="1">RANDBETWEEN(13,18)</f>
        <v>16</v>
      </c>
      <c r="Y18" s="5" t="s">
        <v>11</v>
      </c>
      <c r="Z18" s="8" t="str">
        <f ca="1">INDEX(Fractions,RANDBETWEEN(10,15))</f>
        <v>⅜</v>
      </c>
      <c r="AA18" s="8">
        <f ca="1">VLOOKUP(Z18,$A$9:$C$23,2,FALSE)</f>
        <v>3</v>
      </c>
      <c r="AB18" s="8">
        <f ca="1">VLOOKUP(Z18,$A$9:$C$23,3,FALSE)</f>
        <v>8</v>
      </c>
      <c r="AC18" s="8">
        <f ca="1">AA18*AE18</f>
        <v>63</v>
      </c>
      <c r="AD18" s="8">
        <f ca="1">AB18*AE18</f>
        <v>168</v>
      </c>
      <c r="AE18" s="8">
        <f ca="1">RANDBETWEEN(12,25)</f>
        <v>21</v>
      </c>
      <c r="AF18" s="6"/>
      <c r="AG18" s="5"/>
      <c r="AH18" s="6"/>
    </row>
    <row r="19" spans="1:34" ht="15" customHeight="1" x14ac:dyDescent="0.3">
      <c r="A19" s="9" t="s">
        <v>164</v>
      </c>
      <c r="B19" s="9">
        <v>4</v>
      </c>
      <c r="C19" s="9">
        <v>5</v>
      </c>
      <c r="D19" s="25"/>
      <c r="E19" s="269">
        <f ca="1">F18</f>
        <v>5</v>
      </c>
      <c r="F19" s="269"/>
      <c r="G19" s="55"/>
      <c r="H19" s="55"/>
      <c r="I19" s="269" t="s">
        <v>170</v>
      </c>
      <c r="J19" s="269"/>
      <c r="K19" s="56"/>
      <c r="L19" s="269">
        <f ca="1">M18</f>
        <v>5</v>
      </c>
      <c r="M19" s="269"/>
      <c r="N19" s="55"/>
      <c r="O19" s="55"/>
      <c r="P19" s="269">
        <f ca="1">O18</f>
        <v>55</v>
      </c>
      <c r="Q19" s="269"/>
      <c r="R19" s="56"/>
      <c r="S19" s="269">
        <f ca="1">T18</f>
        <v>5</v>
      </c>
      <c r="T19" s="269"/>
      <c r="U19" s="55"/>
      <c r="V19" s="55"/>
      <c r="W19" s="269">
        <f ca="1">V18</f>
        <v>80</v>
      </c>
      <c r="X19" s="269"/>
      <c r="Y19" s="56"/>
      <c r="Z19" s="269" t="s">
        <v>170</v>
      </c>
      <c r="AA19" s="269"/>
      <c r="AB19" s="55"/>
      <c r="AC19" s="55"/>
      <c r="AD19" s="269">
        <f ca="1">AC18</f>
        <v>63</v>
      </c>
      <c r="AE19" s="269"/>
      <c r="AF19" s="6"/>
      <c r="AG19" s="6"/>
      <c r="AH19" s="6"/>
    </row>
    <row r="20" spans="1:34" ht="15" customHeight="1" thickBot="1" x14ac:dyDescent="0.35">
      <c r="A20" s="9" t="s">
        <v>165</v>
      </c>
      <c r="B20" s="9">
        <v>5</v>
      </c>
      <c r="C20" s="9">
        <v>6</v>
      </c>
      <c r="D20" s="25"/>
      <c r="E20" s="270"/>
      <c r="F20" s="270"/>
      <c r="G20" s="268" t="s">
        <v>169</v>
      </c>
      <c r="H20" s="268"/>
      <c r="I20" s="270"/>
      <c r="J20" s="270"/>
      <c r="K20" s="56"/>
      <c r="L20" s="270"/>
      <c r="M20" s="270"/>
      <c r="N20" s="268" t="s">
        <v>169</v>
      </c>
      <c r="O20" s="268"/>
      <c r="P20" s="270"/>
      <c r="Q20" s="270"/>
      <c r="R20" s="56"/>
      <c r="S20" s="270"/>
      <c r="T20" s="270"/>
      <c r="U20" s="268" t="s">
        <v>169</v>
      </c>
      <c r="V20" s="268"/>
      <c r="W20" s="270"/>
      <c r="X20" s="270"/>
      <c r="Y20" s="56"/>
      <c r="Z20" s="270"/>
      <c r="AA20" s="270"/>
      <c r="AB20" s="268" t="s">
        <v>169</v>
      </c>
      <c r="AC20" s="268"/>
      <c r="AD20" s="270"/>
      <c r="AE20" s="270"/>
      <c r="AF20" s="6"/>
      <c r="AG20" s="6"/>
      <c r="AH20" s="6"/>
    </row>
    <row r="21" spans="1:34" ht="15" customHeight="1" x14ac:dyDescent="0.3">
      <c r="A21" s="9" t="s">
        <v>166</v>
      </c>
      <c r="B21" s="9">
        <v>3</v>
      </c>
      <c r="C21" s="9">
        <v>8</v>
      </c>
      <c r="D21" s="25"/>
      <c r="E21" s="267">
        <f ca="1">G18</f>
        <v>6</v>
      </c>
      <c r="F21" s="267"/>
      <c r="G21" s="268"/>
      <c r="H21" s="268"/>
      <c r="I21" s="267">
        <f ca="1">I18</f>
        <v>66</v>
      </c>
      <c r="J21" s="267"/>
      <c r="K21" s="56"/>
      <c r="L21" s="267">
        <f ca="1">N18</f>
        <v>6</v>
      </c>
      <c r="M21" s="267"/>
      <c r="N21" s="268"/>
      <c r="O21" s="268"/>
      <c r="P21" s="267" t="s">
        <v>170</v>
      </c>
      <c r="Q21" s="267"/>
      <c r="R21" s="56"/>
      <c r="S21" s="267" t="s">
        <v>170</v>
      </c>
      <c r="T21" s="267"/>
      <c r="U21" s="268"/>
      <c r="V21" s="268"/>
      <c r="W21" s="267">
        <f ca="1">W18</f>
        <v>128</v>
      </c>
      <c r="X21" s="267"/>
      <c r="Y21" s="56"/>
      <c r="Z21" s="267">
        <f ca="1">AB18</f>
        <v>8</v>
      </c>
      <c r="AA21" s="267"/>
      <c r="AB21" s="268"/>
      <c r="AC21" s="268"/>
      <c r="AD21" s="267">
        <f ca="1">AD18</f>
        <v>168</v>
      </c>
      <c r="AE21" s="267"/>
      <c r="AF21" s="6"/>
      <c r="AG21" s="6"/>
      <c r="AH21" s="6"/>
    </row>
    <row r="22" spans="1:34" ht="15" customHeight="1" x14ac:dyDescent="0.3">
      <c r="A22" s="9" t="s">
        <v>167</v>
      </c>
      <c r="B22" s="9">
        <v>5</v>
      </c>
      <c r="C22" s="9">
        <v>8</v>
      </c>
      <c r="D22" s="25"/>
      <c r="E22" s="267"/>
      <c r="F22" s="267"/>
      <c r="G22" s="56"/>
      <c r="H22" s="56"/>
      <c r="I22" s="267"/>
      <c r="J22" s="267"/>
      <c r="K22" s="56"/>
      <c r="L22" s="267"/>
      <c r="M22" s="267"/>
      <c r="N22" s="56"/>
      <c r="O22" s="56"/>
      <c r="P22" s="267"/>
      <c r="Q22" s="267"/>
      <c r="R22" s="56"/>
      <c r="S22" s="267"/>
      <c r="T22" s="267"/>
      <c r="U22" s="56"/>
      <c r="V22" s="56"/>
      <c r="W22" s="267"/>
      <c r="X22" s="267"/>
      <c r="Y22" s="56"/>
      <c r="Z22" s="267"/>
      <c r="AA22" s="267"/>
      <c r="AB22" s="56"/>
      <c r="AC22" s="56"/>
      <c r="AD22" s="267"/>
      <c r="AE22" s="267"/>
      <c r="AF22" s="6"/>
      <c r="AG22" s="6"/>
      <c r="AH22" s="6"/>
    </row>
    <row r="23" spans="1:34" x14ac:dyDescent="0.3">
      <c r="A23" s="9" t="s">
        <v>168</v>
      </c>
      <c r="B23" s="9">
        <v>7</v>
      </c>
      <c r="C23" s="9">
        <v>8</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Equivalent Fractions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5"/>
      <c r="E34" s="269">
        <f>E9</f>
        <v>1</v>
      </c>
      <c r="F34" s="269"/>
      <c r="G34" s="55"/>
      <c r="H34" s="55"/>
      <c r="I34" s="269" t="str">
        <f>I9</f>
        <v>?</v>
      </c>
      <c r="J34" s="269"/>
      <c r="K34" s="25"/>
      <c r="L34" s="269">
        <f ca="1">L9</f>
        <v>1</v>
      </c>
      <c r="M34" s="269"/>
      <c r="N34" s="55"/>
      <c r="O34" s="55"/>
      <c r="P34" s="269" t="str">
        <f>P9</f>
        <v>?</v>
      </c>
      <c r="Q34" s="269"/>
      <c r="R34" s="25"/>
      <c r="S34" s="269">
        <f ca="1">S9</f>
        <v>1</v>
      </c>
      <c r="T34" s="269"/>
      <c r="U34" s="55"/>
      <c r="V34" s="55"/>
      <c r="W34" s="269">
        <f ca="1">W9</f>
        <v>5</v>
      </c>
      <c r="X34" s="269"/>
      <c r="Y34" s="25"/>
      <c r="Z34" s="269">
        <f ca="1">Z9</f>
        <v>1</v>
      </c>
      <c r="AA34" s="269"/>
      <c r="AB34" s="55"/>
      <c r="AC34" s="55"/>
      <c r="AD34" s="269">
        <f ca="1">AD9</f>
        <v>7</v>
      </c>
      <c r="AE34" s="269"/>
      <c r="AF34" s="3"/>
      <c r="AG34" s="3"/>
      <c r="AH34" s="3"/>
    </row>
    <row r="35" spans="1:38" ht="15" customHeight="1" thickBot="1" x14ac:dyDescent="0.35">
      <c r="A35" s="3"/>
      <c r="B35" s="3"/>
      <c r="C35" s="3"/>
      <c r="D35" s="25"/>
      <c r="E35" s="270"/>
      <c r="F35" s="270"/>
      <c r="G35" s="268" t="s">
        <v>169</v>
      </c>
      <c r="H35" s="268"/>
      <c r="I35" s="270"/>
      <c r="J35" s="270"/>
      <c r="K35" s="25"/>
      <c r="L35" s="270"/>
      <c r="M35" s="270"/>
      <c r="N35" s="268" t="s">
        <v>169</v>
      </c>
      <c r="O35" s="268"/>
      <c r="P35" s="270"/>
      <c r="Q35" s="270"/>
      <c r="R35" s="25"/>
      <c r="S35" s="270"/>
      <c r="T35" s="270"/>
      <c r="U35" s="268" t="s">
        <v>169</v>
      </c>
      <c r="V35" s="268"/>
      <c r="W35" s="270"/>
      <c r="X35" s="270"/>
      <c r="Y35" s="25"/>
      <c r="Z35" s="270"/>
      <c r="AA35" s="270"/>
      <c r="AB35" s="268" t="s">
        <v>169</v>
      </c>
      <c r="AC35" s="268"/>
      <c r="AD35" s="270"/>
      <c r="AE35" s="270"/>
      <c r="AF35" s="3"/>
      <c r="AG35" s="3"/>
      <c r="AH35" s="3"/>
    </row>
    <row r="36" spans="1:38" ht="15" customHeight="1" x14ac:dyDescent="0.3">
      <c r="A36" s="3"/>
      <c r="B36" s="3"/>
      <c r="C36" s="3"/>
      <c r="D36" s="25"/>
      <c r="E36" s="267">
        <f>E11</f>
        <v>2</v>
      </c>
      <c r="F36" s="267"/>
      <c r="G36" s="268"/>
      <c r="H36" s="268"/>
      <c r="I36" s="267">
        <f ca="1">I11</f>
        <v>6</v>
      </c>
      <c r="J36" s="267"/>
      <c r="K36" s="25"/>
      <c r="L36" s="267">
        <f ca="1">L11</f>
        <v>2</v>
      </c>
      <c r="M36" s="267"/>
      <c r="N36" s="268"/>
      <c r="O36" s="268"/>
      <c r="P36" s="267">
        <f ca="1">P11</f>
        <v>4</v>
      </c>
      <c r="Q36" s="267"/>
      <c r="R36" s="25"/>
      <c r="S36" s="267">
        <f ca="1">S11</f>
        <v>3</v>
      </c>
      <c r="T36" s="267"/>
      <c r="U36" s="268"/>
      <c r="V36" s="268"/>
      <c r="W36" s="267" t="str">
        <f>W11</f>
        <v>?</v>
      </c>
      <c r="X36" s="267"/>
      <c r="Y36" s="25"/>
      <c r="Z36" s="267" t="str">
        <f>Z11</f>
        <v>?</v>
      </c>
      <c r="AA36" s="267"/>
      <c r="AB36" s="268"/>
      <c r="AC36" s="268"/>
      <c r="AD36" s="267">
        <f ca="1">AD11</f>
        <v>35</v>
      </c>
      <c r="AE36" s="267"/>
      <c r="AF36" s="3"/>
      <c r="AG36" s="3"/>
      <c r="AH36" s="3"/>
    </row>
    <row r="37" spans="1:38" ht="15" customHeight="1" x14ac:dyDescent="0.3">
      <c r="A37" s="3"/>
      <c r="B37" s="3"/>
      <c r="C37" s="3"/>
      <c r="D37" s="25"/>
      <c r="E37" s="267"/>
      <c r="F37" s="267"/>
      <c r="G37" s="56"/>
      <c r="H37" s="56"/>
      <c r="I37" s="267"/>
      <c r="J37" s="267"/>
      <c r="K37" s="25"/>
      <c r="L37" s="267"/>
      <c r="M37" s="267"/>
      <c r="N37" s="56"/>
      <c r="O37" s="56"/>
      <c r="P37" s="267"/>
      <c r="Q37" s="267"/>
      <c r="R37" s="25"/>
      <c r="S37" s="267"/>
      <c r="T37" s="267"/>
      <c r="U37" s="56"/>
      <c r="V37" s="56"/>
      <c r="W37" s="267"/>
      <c r="X37" s="267"/>
      <c r="Y37" s="25"/>
      <c r="Z37" s="267"/>
      <c r="AA37" s="267"/>
      <c r="AB37" s="56"/>
      <c r="AC37" s="56"/>
      <c r="AD37" s="267"/>
      <c r="AE37" s="267"/>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5"/>
      <c r="E39" s="269">
        <f ca="1">E14</f>
        <v>2</v>
      </c>
      <c r="F39" s="269"/>
      <c r="G39" s="55"/>
      <c r="H39" s="55"/>
      <c r="I39" s="269" t="str">
        <f>I14</f>
        <v>?</v>
      </c>
      <c r="J39" s="269"/>
      <c r="K39" s="25"/>
      <c r="L39" s="269">
        <f ca="1">L14</f>
        <v>3</v>
      </c>
      <c r="M39" s="269"/>
      <c r="N39" s="55"/>
      <c r="O39" s="55"/>
      <c r="P39" s="269" t="str">
        <f>P14</f>
        <v>?</v>
      </c>
      <c r="Q39" s="269"/>
      <c r="R39" s="25"/>
      <c r="S39" s="269">
        <f ca="1">S14</f>
        <v>2</v>
      </c>
      <c r="T39" s="269"/>
      <c r="U39" s="55"/>
      <c r="V39" s="55"/>
      <c r="W39" s="269">
        <f ca="1">W14</f>
        <v>12</v>
      </c>
      <c r="X39" s="269"/>
      <c r="Y39" s="25"/>
      <c r="Z39" s="269">
        <f ca="1">Z14</f>
        <v>2</v>
      </c>
      <c r="AA39" s="269"/>
      <c r="AB39" s="55"/>
      <c r="AC39" s="55"/>
      <c r="AD39" s="269">
        <f ca="1">AD14</f>
        <v>24</v>
      </c>
      <c r="AE39" s="269"/>
      <c r="AF39" s="3"/>
      <c r="AG39" s="3"/>
      <c r="AH39" s="3"/>
    </row>
    <row r="40" spans="1:38" ht="15" customHeight="1" thickBot="1" x14ac:dyDescent="0.35">
      <c r="A40" s="3"/>
      <c r="B40" s="3"/>
      <c r="C40" s="3"/>
      <c r="D40" s="25"/>
      <c r="E40" s="270"/>
      <c r="F40" s="270"/>
      <c r="G40" s="268" t="s">
        <v>169</v>
      </c>
      <c r="H40" s="268"/>
      <c r="I40" s="270"/>
      <c r="J40" s="270"/>
      <c r="K40" s="25"/>
      <c r="L40" s="270"/>
      <c r="M40" s="270"/>
      <c r="N40" s="268" t="s">
        <v>169</v>
      </c>
      <c r="O40" s="268"/>
      <c r="P40" s="270"/>
      <c r="Q40" s="270"/>
      <c r="R40" s="25"/>
      <c r="S40" s="270"/>
      <c r="T40" s="270"/>
      <c r="U40" s="268" t="s">
        <v>169</v>
      </c>
      <c r="V40" s="268"/>
      <c r="W40" s="270"/>
      <c r="X40" s="270"/>
      <c r="Y40" s="25"/>
      <c r="Z40" s="270"/>
      <c r="AA40" s="270"/>
      <c r="AB40" s="268" t="s">
        <v>169</v>
      </c>
      <c r="AC40" s="268"/>
      <c r="AD40" s="270"/>
      <c r="AE40" s="270"/>
      <c r="AF40" s="3"/>
      <c r="AG40" s="3"/>
      <c r="AH40" s="3"/>
    </row>
    <row r="41" spans="1:38" ht="15" customHeight="1" x14ac:dyDescent="0.3">
      <c r="A41" s="3"/>
      <c r="B41" s="3"/>
      <c r="C41" s="3"/>
      <c r="D41" s="25"/>
      <c r="E41" s="267">
        <f ca="1">E16</f>
        <v>3</v>
      </c>
      <c r="F41" s="267"/>
      <c r="G41" s="268"/>
      <c r="H41" s="268"/>
      <c r="I41" s="267">
        <f ca="1">I16</f>
        <v>12</v>
      </c>
      <c r="J41" s="267"/>
      <c r="K41" s="25"/>
      <c r="L41" s="267">
        <f ca="1">L16</f>
        <v>4</v>
      </c>
      <c r="M41" s="267"/>
      <c r="N41" s="268"/>
      <c r="O41" s="268"/>
      <c r="P41" s="267">
        <f ca="1">P16</f>
        <v>28</v>
      </c>
      <c r="Q41" s="267"/>
      <c r="R41" s="25"/>
      <c r="S41" s="267">
        <f ca="1">S16</f>
        <v>5</v>
      </c>
      <c r="T41" s="267"/>
      <c r="U41" s="268"/>
      <c r="V41" s="268"/>
      <c r="W41" s="267" t="str">
        <f>W16</f>
        <v>?</v>
      </c>
      <c r="X41" s="267"/>
      <c r="Y41" s="25"/>
      <c r="Z41" s="267" t="str">
        <f>Z16</f>
        <v>?</v>
      </c>
      <c r="AA41" s="267"/>
      <c r="AB41" s="268"/>
      <c r="AC41" s="268"/>
      <c r="AD41" s="267">
        <f ca="1">AD16</f>
        <v>60</v>
      </c>
      <c r="AE41" s="267"/>
      <c r="AF41" s="3"/>
      <c r="AG41" s="3"/>
      <c r="AH41" s="3"/>
    </row>
    <row r="42" spans="1:38" ht="15" customHeight="1" x14ac:dyDescent="0.3">
      <c r="A42" s="3"/>
      <c r="B42" s="3"/>
      <c r="C42" s="3"/>
      <c r="D42" s="25"/>
      <c r="E42" s="267"/>
      <c r="F42" s="267"/>
      <c r="G42" s="56"/>
      <c r="H42" s="56"/>
      <c r="I42" s="267"/>
      <c r="J42" s="267"/>
      <c r="K42" s="25"/>
      <c r="L42" s="267"/>
      <c r="M42" s="267"/>
      <c r="N42" s="56"/>
      <c r="O42" s="56"/>
      <c r="P42" s="267"/>
      <c r="Q42" s="267"/>
      <c r="R42" s="25"/>
      <c r="S42" s="267"/>
      <c r="T42" s="267"/>
      <c r="U42" s="56"/>
      <c r="V42" s="56"/>
      <c r="W42" s="267"/>
      <c r="X42" s="267"/>
      <c r="Y42" s="25"/>
      <c r="Z42" s="267"/>
      <c r="AA42" s="267"/>
      <c r="AB42" s="56"/>
      <c r="AC42" s="56"/>
      <c r="AD42" s="267"/>
      <c r="AE42" s="26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5"/>
      <c r="E44" s="269">
        <f ca="1">E19</f>
        <v>5</v>
      </c>
      <c r="F44" s="269"/>
      <c r="G44" s="55"/>
      <c r="H44" s="55"/>
      <c r="I44" s="269" t="str">
        <f>I19</f>
        <v>?</v>
      </c>
      <c r="J44" s="269"/>
      <c r="K44" s="25"/>
      <c r="L44" s="269">
        <f ca="1">L19</f>
        <v>5</v>
      </c>
      <c r="M44" s="269"/>
      <c r="N44" s="55"/>
      <c r="O44" s="55"/>
      <c r="P44" s="269">
        <f ca="1">P19</f>
        <v>55</v>
      </c>
      <c r="Q44" s="269"/>
      <c r="R44" s="25"/>
      <c r="S44" s="269">
        <f ca="1">S19</f>
        <v>5</v>
      </c>
      <c r="T44" s="269"/>
      <c r="U44" s="55"/>
      <c r="V44" s="55"/>
      <c r="W44" s="269">
        <f ca="1">W19</f>
        <v>80</v>
      </c>
      <c r="X44" s="269"/>
      <c r="Y44" s="25"/>
      <c r="Z44" s="269" t="str">
        <f>Z19</f>
        <v>?</v>
      </c>
      <c r="AA44" s="269"/>
      <c r="AB44" s="55"/>
      <c r="AC44" s="55"/>
      <c r="AD44" s="269">
        <f ca="1">AD19</f>
        <v>63</v>
      </c>
      <c r="AE44" s="269"/>
      <c r="AF44" s="3"/>
      <c r="AG44" s="3"/>
      <c r="AH44" s="3"/>
    </row>
    <row r="45" spans="1:38" ht="15" customHeight="1" thickBot="1" x14ac:dyDescent="0.35">
      <c r="A45" s="3"/>
      <c r="B45" s="3"/>
      <c r="C45" s="3"/>
      <c r="D45" s="25"/>
      <c r="E45" s="270"/>
      <c r="F45" s="270"/>
      <c r="G45" s="268" t="s">
        <v>169</v>
      </c>
      <c r="H45" s="268"/>
      <c r="I45" s="270"/>
      <c r="J45" s="270"/>
      <c r="K45" s="25"/>
      <c r="L45" s="270"/>
      <c r="M45" s="270"/>
      <c r="N45" s="268" t="s">
        <v>169</v>
      </c>
      <c r="O45" s="268"/>
      <c r="P45" s="270"/>
      <c r="Q45" s="270"/>
      <c r="R45" s="25"/>
      <c r="S45" s="270"/>
      <c r="T45" s="270"/>
      <c r="U45" s="268" t="s">
        <v>169</v>
      </c>
      <c r="V45" s="268"/>
      <c r="W45" s="270"/>
      <c r="X45" s="270"/>
      <c r="Y45" s="25"/>
      <c r="Z45" s="270"/>
      <c r="AA45" s="270"/>
      <c r="AB45" s="268" t="s">
        <v>169</v>
      </c>
      <c r="AC45" s="268"/>
      <c r="AD45" s="270"/>
      <c r="AE45" s="270"/>
      <c r="AF45" s="3"/>
      <c r="AG45" s="3"/>
      <c r="AH45" s="3"/>
    </row>
    <row r="46" spans="1:38" ht="15" customHeight="1" x14ac:dyDescent="0.3">
      <c r="A46" s="3"/>
      <c r="B46" s="3"/>
      <c r="C46" s="3"/>
      <c r="D46" s="25"/>
      <c r="E46" s="267">
        <f ca="1">E21</f>
        <v>6</v>
      </c>
      <c r="F46" s="267"/>
      <c r="G46" s="268"/>
      <c r="H46" s="268"/>
      <c r="I46" s="267">
        <f ca="1">I21</f>
        <v>66</v>
      </c>
      <c r="J46" s="267"/>
      <c r="K46" s="25"/>
      <c r="L46" s="267">
        <f ca="1">L21</f>
        <v>6</v>
      </c>
      <c r="M46" s="267"/>
      <c r="N46" s="268"/>
      <c r="O46" s="268"/>
      <c r="P46" s="267" t="str">
        <f>P21</f>
        <v>?</v>
      </c>
      <c r="Q46" s="267"/>
      <c r="R46" s="25"/>
      <c r="S46" s="267" t="str">
        <f>S21</f>
        <v>?</v>
      </c>
      <c r="T46" s="267"/>
      <c r="U46" s="268"/>
      <c r="V46" s="268"/>
      <c r="W46" s="267">
        <f ca="1">W21</f>
        <v>128</v>
      </c>
      <c r="X46" s="267"/>
      <c r="Y46" s="25"/>
      <c r="Z46" s="267">
        <f ca="1">Z21</f>
        <v>8</v>
      </c>
      <c r="AA46" s="267"/>
      <c r="AB46" s="268"/>
      <c r="AC46" s="268"/>
      <c r="AD46" s="267">
        <f ca="1">AD21</f>
        <v>168</v>
      </c>
      <c r="AE46" s="267"/>
      <c r="AF46" s="3"/>
      <c r="AG46" s="3"/>
      <c r="AH46" s="3"/>
    </row>
    <row r="47" spans="1:38" ht="15" customHeight="1" x14ac:dyDescent="0.3">
      <c r="A47" s="3"/>
      <c r="B47" s="3"/>
      <c r="C47" s="3"/>
      <c r="D47" s="25"/>
      <c r="E47" s="267"/>
      <c r="F47" s="267"/>
      <c r="G47" s="56"/>
      <c r="H47" s="56"/>
      <c r="I47" s="267"/>
      <c r="J47" s="267"/>
      <c r="K47" s="25"/>
      <c r="L47" s="267"/>
      <c r="M47" s="267"/>
      <c r="N47" s="56"/>
      <c r="O47" s="56"/>
      <c r="P47" s="267"/>
      <c r="Q47" s="267"/>
      <c r="R47" s="25"/>
      <c r="S47" s="267"/>
      <c r="T47" s="267"/>
      <c r="U47" s="56"/>
      <c r="V47" s="56"/>
      <c r="W47" s="267"/>
      <c r="X47" s="267"/>
      <c r="Y47" s="25"/>
      <c r="Z47" s="267"/>
      <c r="AA47" s="267"/>
      <c r="AB47" s="56"/>
      <c r="AC47" s="56"/>
      <c r="AD47" s="267"/>
      <c r="AE47" s="26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Equivalent Fractions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36"/>
      <c r="E58" s="260">
        <f>F8</f>
        <v>1</v>
      </c>
      <c r="F58" s="260"/>
      <c r="G58" s="57"/>
      <c r="H58" s="57"/>
      <c r="I58" s="262">
        <f ca="1">H8</f>
        <v>3</v>
      </c>
      <c r="J58" s="262"/>
      <c r="K58" s="36"/>
      <c r="L58" s="260">
        <f ca="1">M8</f>
        <v>1</v>
      </c>
      <c r="M58" s="260"/>
      <c r="N58" s="57"/>
      <c r="O58" s="57"/>
      <c r="P58" s="262">
        <f ca="1">O8</f>
        <v>2</v>
      </c>
      <c r="Q58" s="262"/>
      <c r="R58" s="36"/>
      <c r="S58" s="260">
        <f ca="1">T8</f>
        <v>1</v>
      </c>
      <c r="T58" s="260"/>
      <c r="U58" s="57"/>
      <c r="V58" s="57"/>
      <c r="W58" s="260">
        <f ca="1">V8</f>
        <v>5</v>
      </c>
      <c r="X58" s="260"/>
      <c r="Y58" s="36"/>
      <c r="Z58" s="260">
        <f ca="1">AA8</f>
        <v>1</v>
      </c>
      <c r="AA58" s="260"/>
      <c r="AB58" s="57"/>
      <c r="AC58" s="57"/>
      <c r="AD58" s="260">
        <f ca="1">AC8</f>
        <v>7</v>
      </c>
      <c r="AE58" s="260"/>
      <c r="AF58" s="31"/>
      <c r="AG58" s="3"/>
      <c r="AH58" s="3"/>
    </row>
    <row r="59" spans="1:34" ht="15" customHeight="1" thickBot="1" x14ac:dyDescent="0.35">
      <c r="A59" s="3"/>
      <c r="B59" s="3"/>
      <c r="C59" s="1"/>
      <c r="D59" s="36"/>
      <c r="E59" s="261"/>
      <c r="F59" s="261"/>
      <c r="G59" s="264" t="s">
        <v>169</v>
      </c>
      <c r="H59" s="264"/>
      <c r="I59" s="263"/>
      <c r="J59" s="263"/>
      <c r="K59" s="36"/>
      <c r="L59" s="261"/>
      <c r="M59" s="261"/>
      <c r="N59" s="264" t="s">
        <v>169</v>
      </c>
      <c r="O59" s="264"/>
      <c r="P59" s="263"/>
      <c r="Q59" s="263"/>
      <c r="R59" s="36"/>
      <c r="S59" s="261"/>
      <c r="T59" s="261"/>
      <c r="U59" s="264" t="s">
        <v>169</v>
      </c>
      <c r="V59" s="264"/>
      <c r="W59" s="261"/>
      <c r="X59" s="261"/>
      <c r="Y59" s="36"/>
      <c r="Z59" s="261"/>
      <c r="AA59" s="261"/>
      <c r="AB59" s="264" t="s">
        <v>169</v>
      </c>
      <c r="AC59" s="264"/>
      <c r="AD59" s="261"/>
      <c r="AE59" s="261"/>
      <c r="AF59" s="31"/>
      <c r="AG59" s="3"/>
      <c r="AH59" s="3"/>
    </row>
    <row r="60" spans="1:34" ht="15" customHeight="1" x14ac:dyDescent="0.3">
      <c r="A60" s="3"/>
      <c r="B60" s="3"/>
      <c r="C60" s="1"/>
      <c r="D60" s="36"/>
      <c r="E60" s="265">
        <f>G8</f>
        <v>2</v>
      </c>
      <c r="F60" s="265"/>
      <c r="G60" s="264"/>
      <c r="H60" s="264"/>
      <c r="I60" s="265">
        <f ca="1">I8</f>
        <v>6</v>
      </c>
      <c r="J60" s="265"/>
      <c r="K60" s="36"/>
      <c r="L60" s="265">
        <f ca="1">N8</f>
        <v>2</v>
      </c>
      <c r="M60" s="265"/>
      <c r="N60" s="264"/>
      <c r="O60" s="264"/>
      <c r="P60" s="265">
        <f ca="1">P8</f>
        <v>4</v>
      </c>
      <c r="Q60" s="265"/>
      <c r="R60" s="36"/>
      <c r="S60" s="265">
        <f ca="1">U8</f>
        <v>3</v>
      </c>
      <c r="T60" s="265"/>
      <c r="U60" s="264"/>
      <c r="V60" s="264"/>
      <c r="W60" s="266">
        <f ca="1">W8</f>
        <v>15</v>
      </c>
      <c r="X60" s="266"/>
      <c r="Y60" s="36"/>
      <c r="Z60" s="266">
        <f ca="1">AB8</f>
        <v>5</v>
      </c>
      <c r="AA60" s="266"/>
      <c r="AB60" s="264"/>
      <c r="AC60" s="264"/>
      <c r="AD60" s="265">
        <f ca="1">AD8</f>
        <v>35</v>
      </c>
      <c r="AE60" s="265"/>
      <c r="AF60" s="31"/>
      <c r="AG60" s="3"/>
      <c r="AH60" s="3"/>
    </row>
    <row r="61" spans="1:34" ht="15" customHeight="1" x14ac:dyDescent="0.3">
      <c r="A61" s="3"/>
      <c r="B61" s="3"/>
      <c r="C61" s="1"/>
      <c r="D61" s="36"/>
      <c r="E61" s="265"/>
      <c r="F61" s="265"/>
      <c r="G61" s="58"/>
      <c r="H61" s="58"/>
      <c r="I61" s="265"/>
      <c r="J61" s="265"/>
      <c r="K61" s="36"/>
      <c r="L61" s="265"/>
      <c r="M61" s="265"/>
      <c r="N61" s="58"/>
      <c r="O61" s="58"/>
      <c r="P61" s="265"/>
      <c r="Q61" s="265"/>
      <c r="R61" s="36"/>
      <c r="S61" s="265"/>
      <c r="T61" s="265"/>
      <c r="U61" s="58"/>
      <c r="V61" s="58"/>
      <c r="W61" s="266"/>
      <c r="X61" s="266"/>
      <c r="Y61" s="36"/>
      <c r="Z61" s="266"/>
      <c r="AA61" s="266"/>
      <c r="AB61" s="58"/>
      <c r="AC61" s="58"/>
      <c r="AD61" s="265"/>
      <c r="AE61" s="265"/>
      <c r="AF61" s="3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36"/>
      <c r="E63" s="260">
        <f ca="1">F13</f>
        <v>2</v>
      </c>
      <c r="F63" s="260"/>
      <c r="G63" s="57"/>
      <c r="H63" s="57"/>
      <c r="I63" s="262">
        <f ca="1">H13</f>
        <v>8</v>
      </c>
      <c r="J63" s="262"/>
      <c r="K63" s="36"/>
      <c r="L63" s="260">
        <f ca="1">M13</f>
        <v>3</v>
      </c>
      <c r="M63" s="260"/>
      <c r="N63" s="57"/>
      <c r="O63" s="57"/>
      <c r="P63" s="262">
        <f ca="1">O13</f>
        <v>21</v>
      </c>
      <c r="Q63" s="262"/>
      <c r="R63" s="36"/>
      <c r="S63" s="260">
        <f ca="1">T13</f>
        <v>2</v>
      </c>
      <c r="T63" s="260"/>
      <c r="U63" s="57"/>
      <c r="V63" s="57"/>
      <c r="W63" s="260">
        <f ca="1">V13</f>
        <v>12</v>
      </c>
      <c r="X63" s="260"/>
      <c r="Y63" s="36"/>
      <c r="Z63" s="260">
        <f ca="1">AA13</f>
        <v>2</v>
      </c>
      <c r="AA63" s="260"/>
      <c r="AB63" s="57"/>
      <c r="AC63" s="57"/>
      <c r="AD63" s="260">
        <f ca="1">AC13</f>
        <v>24</v>
      </c>
      <c r="AE63" s="260"/>
      <c r="AF63" s="31"/>
      <c r="AG63" s="3"/>
      <c r="AH63" s="3"/>
    </row>
    <row r="64" spans="1:34" ht="15" customHeight="1" thickBot="1" x14ac:dyDescent="0.35">
      <c r="A64" s="3"/>
      <c r="B64" s="3"/>
      <c r="C64" s="1"/>
      <c r="D64" s="36"/>
      <c r="E64" s="261"/>
      <c r="F64" s="261"/>
      <c r="G64" s="264" t="s">
        <v>169</v>
      </c>
      <c r="H64" s="264"/>
      <c r="I64" s="263"/>
      <c r="J64" s="263"/>
      <c r="K64" s="36"/>
      <c r="L64" s="261"/>
      <c r="M64" s="261"/>
      <c r="N64" s="264" t="s">
        <v>169</v>
      </c>
      <c r="O64" s="264"/>
      <c r="P64" s="263"/>
      <c r="Q64" s="263"/>
      <c r="R64" s="36"/>
      <c r="S64" s="261"/>
      <c r="T64" s="261"/>
      <c r="U64" s="264" t="s">
        <v>169</v>
      </c>
      <c r="V64" s="264"/>
      <c r="W64" s="261"/>
      <c r="X64" s="261"/>
      <c r="Y64" s="36"/>
      <c r="Z64" s="261"/>
      <c r="AA64" s="261"/>
      <c r="AB64" s="264" t="s">
        <v>169</v>
      </c>
      <c r="AC64" s="264"/>
      <c r="AD64" s="261"/>
      <c r="AE64" s="261"/>
      <c r="AF64" s="31"/>
      <c r="AG64" s="3"/>
      <c r="AH64" s="3"/>
    </row>
    <row r="65" spans="1:34" ht="15" customHeight="1" x14ac:dyDescent="0.3">
      <c r="A65" s="3"/>
      <c r="B65" s="3"/>
      <c r="C65" s="1"/>
      <c r="D65" s="36"/>
      <c r="E65" s="265">
        <f ca="1">G13</f>
        <v>3</v>
      </c>
      <c r="F65" s="265"/>
      <c r="G65" s="264"/>
      <c r="H65" s="264"/>
      <c r="I65" s="265">
        <f ca="1">I13</f>
        <v>12</v>
      </c>
      <c r="J65" s="265"/>
      <c r="K65" s="36"/>
      <c r="L65" s="265">
        <f ca="1">N13</f>
        <v>4</v>
      </c>
      <c r="M65" s="265"/>
      <c r="N65" s="264"/>
      <c r="O65" s="264"/>
      <c r="P65" s="265">
        <f ca="1">P13</f>
        <v>28</v>
      </c>
      <c r="Q65" s="265"/>
      <c r="R65" s="36"/>
      <c r="S65" s="265">
        <f ca="1">U13</f>
        <v>5</v>
      </c>
      <c r="T65" s="265"/>
      <c r="U65" s="264"/>
      <c r="V65" s="264"/>
      <c r="W65" s="266">
        <f ca="1">W13</f>
        <v>30</v>
      </c>
      <c r="X65" s="266"/>
      <c r="Y65" s="36"/>
      <c r="Z65" s="266">
        <f ca="1">AB13</f>
        <v>5</v>
      </c>
      <c r="AA65" s="266"/>
      <c r="AB65" s="264"/>
      <c r="AC65" s="264"/>
      <c r="AD65" s="265">
        <f ca="1">AD13</f>
        <v>60</v>
      </c>
      <c r="AE65" s="265"/>
      <c r="AF65" s="31"/>
      <c r="AG65" s="3"/>
      <c r="AH65" s="3"/>
    </row>
    <row r="66" spans="1:34" ht="15" customHeight="1" x14ac:dyDescent="0.3">
      <c r="A66" s="3"/>
      <c r="B66" s="3"/>
      <c r="C66" s="1"/>
      <c r="D66" s="36"/>
      <c r="E66" s="265"/>
      <c r="F66" s="265"/>
      <c r="G66" s="58"/>
      <c r="H66" s="58"/>
      <c r="I66" s="265"/>
      <c r="J66" s="265"/>
      <c r="K66" s="36"/>
      <c r="L66" s="265"/>
      <c r="M66" s="265"/>
      <c r="N66" s="58"/>
      <c r="O66" s="58"/>
      <c r="P66" s="265"/>
      <c r="Q66" s="265"/>
      <c r="R66" s="36"/>
      <c r="S66" s="265"/>
      <c r="T66" s="265"/>
      <c r="U66" s="58"/>
      <c r="V66" s="58"/>
      <c r="W66" s="266"/>
      <c r="X66" s="266"/>
      <c r="Y66" s="36"/>
      <c r="Z66" s="266"/>
      <c r="AA66" s="266"/>
      <c r="AB66" s="58"/>
      <c r="AC66" s="58"/>
      <c r="AD66" s="265"/>
      <c r="AE66" s="265"/>
      <c r="AF66" s="3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3">
      <c r="A68" s="3"/>
      <c r="B68" s="3"/>
      <c r="C68" s="1"/>
      <c r="D68" s="36"/>
      <c r="E68" s="260">
        <f ca="1">F18</f>
        <v>5</v>
      </c>
      <c r="F68" s="260"/>
      <c r="G68" s="57"/>
      <c r="H68" s="57"/>
      <c r="I68" s="262">
        <f ca="1">H18</f>
        <v>55</v>
      </c>
      <c r="J68" s="262"/>
      <c r="K68" s="36"/>
      <c r="L68" s="260">
        <f ca="1">M18</f>
        <v>5</v>
      </c>
      <c r="M68" s="260"/>
      <c r="N68" s="57"/>
      <c r="O68" s="57"/>
      <c r="P68" s="260">
        <f ca="1">O18</f>
        <v>55</v>
      </c>
      <c r="Q68" s="260"/>
      <c r="R68" s="36"/>
      <c r="S68" s="260">
        <f ca="1">T18</f>
        <v>5</v>
      </c>
      <c r="T68" s="260"/>
      <c r="U68" s="57"/>
      <c r="V68" s="57"/>
      <c r="W68" s="260">
        <f ca="1">V18</f>
        <v>80</v>
      </c>
      <c r="X68" s="260"/>
      <c r="Y68" s="36"/>
      <c r="Z68" s="262">
        <f ca="1">AA18</f>
        <v>3</v>
      </c>
      <c r="AA68" s="262"/>
      <c r="AB68" s="57"/>
      <c r="AC68" s="57"/>
      <c r="AD68" s="260">
        <f ca="1">AC18</f>
        <v>63</v>
      </c>
      <c r="AE68" s="260"/>
      <c r="AF68" s="31"/>
      <c r="AG68" s="3"/>
      <c r="AH68" s="3"/>
    </row>
    <row r="69" spans="1:34" ht="15" customHeight="1" thickBot="1" x14ac:dyDescent="0.35">
      <c r="A69" s="3"/>
      <c r="B69" s="3"/>
      <c r="C69" s="1"/>
      <c r="D69" s="36"/>
      <c r="E69" s="261"/>
      <c r="F69" s="261"/>
      <c r="G69" s="264" t="s">
        <v>169</v>
      </c>
      <c r="H69" s="264"/>
      <c r="I69" s="263"/>
      <c r="J69" s="263"/>
      <c r="K69" s="36"/>
      <c r="L69" s="261"/>
      <c r="M69" s="261"/>
      <c r="N69" s="264" t="s">
        <v>169</v>
      </c>
      <c r="O69" s="264"/>
      <c r="P69" s="261"/>
      <c r="Q69" s="261"/>
      <c r="R69" s="36"/>
      <c r="S69" s="261"/>
      <c r="T69" s="261"/>
      <c r="U69" s="264" t="s">
        <v>169</v>
      </c>
      <c r="V69" s="264"/>
      <c r="W69" s="261"/>
      <c r="X69" s="261"/>
      <c r="Y69" s="36"/>
      <c r="Z69" s="263"/>
      <c r="AA69" s="263"/>
      <c r="AB69" s="264" t="s">
        <v>169</v>
      </c>
      <c r="AC69" s="264"/>
      <c r="AD69" s="261"/>
      <c r="AE69" s="261"/>
      <c r="AF69" s="31"/>
      <c r="AG69" s="3"/>
      <c r="AH69" s="3"/>
    </row>
    <row r="70" spans="1:34" ht="15" customHeight="1" x14ac:dyDescent="0.3">
      <c r="A70" s="3"/>
      <c r="B70" s="3"/>
      <c r="C70" s="1"/>
      <c r="D70" s="36"/>
      <c r="E70" s="265">
        <f ca="1">G18</f>
        <v>6</v>
      </c>
      <c r="F70" s="265"/>
      <c r="G70" s="264"/>
      <c r="H70" s="264"/>
      <c r="I70" s="265">
        <f ca="1">I18</f>
        <v>66</v>
      </c>
      <c r="J70" s="265"/>
      <c r="K70" s="36"/>
      <c r="L70" s="265">
        <f ca="1">N18</f>
        <v>6</v>
      </c>
      <c r="M70" s="265"/>
      <c r="N70" s="264"/>
      <c r="O70" s="264"/>
      <c r="P70" s="266">
        <f ca="1">P18</f>
        <v>66</v>
      </c>
      <c r="Q70" s="266"/>
      <c r="R70" s="36"/>
      <c r="S70" s="266">
        <f ca="1">U18</f>
        <v>8</v>
      </c>
      <c r="T70" s="266"/>
      <c r="U70" s="264"/>
      <c r="V70" s="264"/>
      <c r="W70" s="265">
        <f ca="1">W18</f>
        <v>128</v>
      </c>
      <c r="X70" s="265"/>
      <c r="Y70" s="36"/>
      <c r="Z70" s="265">
        <f ca="1">AB18</f>
        <v>8</v>
      </c>
      <c r="AA70" s="265"/>
      <c r="AB70" s="264"/>
      <c r="AC70" s="264"/>
      <c r="AD70" s="265">
        <f ca="1">AD18</f>
        <v>168</v>
      </c>
      <c r="AE70" s="265"/>
      <c r="AF70" s="31"/>
      <c r="AG70" s="3"/>
      <c r="AH70" s="3"/>
    </row>
    <row r="71" spans="1:34" ht="15" customHeight="1" x14ac:dyDescent="0.3">
      <c r="A71" s="3"/>
      <c r="B71" s="3"/>
      <c r="C71" s="1"/>
      <c r="D71" s="36"/>
      <c r="E71" s="265"/>
      <c r="F71" s="265"/>
      <c r="G71" s="58"/>
      <c r="H71" s="58"/>
      <c r="I71" s="265"/>
      <c r="J71" s="265"/>
      <c r="K71" s="36"/>
      <c r="L71" s="265"/>
      <c r="M71" s="265"/>
      <c r="N71" s="58"/>
      <c r="O71" s="58"/>
      <c r="P71" s="266"/>
      <c r="Q71" s="266"/>
      <c r="R71" s="36"/>
      <c r="S71" s="266"/>
      <c r="T71" s="266"/>
      <c r="U71" s="58"/>
      <c r="V71" s="58"/>
      <c r="W71" s="265"/>
      <c r="X71" s="265"/>
      <c r="Y71" s="36"/>
      <c r="Z71" s="265"/>
      <c r="AA71" s="265"/>
      <c r="AB71" s="58"/>
      <c r="AC71" s="58"/>
      <c r="AD71" s="265"/>
      <c r="AE71" s="265"/>
      <c r="AF71" s="3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Equivalent Fractions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36"/>
      <c r="E83" s="260">
        <f>E58</f>
        <v>1</v>
      </c>
      <c r="F83" s="260"/>
      <c r="G83" s="57"/>
      <c r="H83" s="57"/>
      <c r="I83" s="262">
        <f ca="1">I58</f>
        <v>3</v>
      </c>
      <c r="J83" s="262"/>
      <c r="K83" s="36"/>
      <c r="L83" s="260">
        <f ca="1">L58</f>
        <v>1</v>
      </c>
      <c r="M83" s="260"/>
      <c r="N83" s="57"/>
      <c r="O83" s="57"/>
      <c r="P83" s="262">
        <f ca="1">P58</f>
        <v>2</v>
      </c>
      <c r="Q83" s="262"/>
      <c r="R83" s="36"/>
      <c r="S83" s="260">
        <f ca="1">S58</f>
        <v>1</v>
      </c>
      <c r="T83" s="260"/>
      <c r="U83" s="57"/>
      <c r="V83" s="57"/>
      <c r="W83" s="260">
        <f ca="1">W58</f>
        <v>5</v>
      </c>
      <c r="X83" s="260"/>
      <c r="Y83" s="36"/>
      <c r="Z83" s="260">
        <f ca="1">Z58</f>
        <v>1</v>
      </c>
      <c r="AA83" s="260"/>
      <c r="AB83" s="57"/>
      <c r="AC83" s="57"/>
      <c r="AD83" s="260">
        <f ca="1">AD58</f>
        <v>7</v>
      </c>
      <c r="AE83" s="260"/>
      <c r="AF83" s="1"/>
      <c r="AG83" s="3"/>
      <c r="AH83" s="3"/>
    </row>
    <row r="84" spans="1:34" ht="15" customHeight="1" thickBot="1" x14ac:dyDescent="0.35">
      <c r="A84" s="3"/>
      <c r="B84" s="3"/>
      <c r="C84" s="1"/>
      <c r="D84" s="36"/>
      <c r="E84" s="261"/>
      <c r="F84" s="261"/>
      <c r="G84" s="264" t="s">
        <v>169</v>
      </c>
      <c r="H84" s="264"/>
      <c r="I84" s="263"/>
      <c r="J84" s="263"/>
      <c r="K84" s="36"/>
      <c r="L84" s="261"/>
      <c r="M84" s="261"/>
      <c r="N84" s="264" t="s">
        <v>169</v>
      </c>
      <c r="O84" s="264"/>
      <c r="P84" s="263"/>
      <c r="Q84" s="263"/>
      <c r="R84" s="36"/>
      <c r="S84" s="261"/>
      <c r="T84" s="261"/>
      <c r="U84" s="264" t="s">
        <v>169</v>
      </c>
      <c r="V84" s="264"/>
      <c r="W84" s="261"/>
      <c r="X84" s="261"/>
      <c r="Y84" s="36"/>
      <c r="Z84" s="261"/>
      <c r="AA84" s="261"/>
      <c r="AB84" s="264" t="s">
        <v>169</v>
      </c>
      <c r="AC84" s="264"/>
      <c r="AD84" s="261"/>
      <c r="AE84" s="261"/>
      <c r="AF84" s="1"/>
      <c r="AG84" s="3"/>
      <c r="AH84" s="3"/>
    </row>
    <row r="85" spans="1:34" ht="15" customHeight="1" x14ac:dyDescent="0.3">
      <c r="A85" s="3"/>
      <c r="B85" s="3"/>
      <c r="C85" s="1"/>
      <c r="D85" s="36"/>
      <c r="E85" s="265">
        <f>E60</f>
        <v>2</v>
      </c>
      <c r="F85" s="265"/>
      <c r="G85" s="264"/>
      <c r="H85" s="264"/>
      <c r="I85" s="265">
        <f ca="1">I60</f>
        <v>6</v>
      </c>
      <c r="J85" s="265"/>
      <c r="K85" s="36"/>
      <c r="L85" s="265">
        <f ca="1">L60</f>
        <v>2</v>
      </c>
      <c r="M85" s="265"/>
      <c r="N85" s="264"/>
      <c r="O85" s="264"/>
      <c r="P85" s="265">
        <f ca="1">P60</f>
        <v>4</v>
      </c>
      <c r="Q85" s="265"/>
      <c r="R85" s="36"/>
      <c r="S85" s="266">
        <f ca="1">S60</f>
        <v>3</v>
      </c>
      <c r="T85" s="266"/>
      <c r="U85" s="264"/>
      <c r="V85" s="264"/>
      <c r="W85" s="265">
        <f ca="1">W60</f>
        <v>15</v>
      </c>
      <c r="X85" s="265"/>
      <c r="Y85" s="36"/>
      <c r="Z85" s="266">
        <f ca="1">Z60</f>
        <v>5</v>
      </c>
      <c r="AA85" s="266"/>
      <c r="AB85" s="264"/>
      <c r="AC85" s="264"/>
      <c r="AD85" s="265">
        <f ca="1">AD60</f>
        <v>35</v>
      </c>
      <c r="AE85" s="265"/>
      <c r="AF85" s="1"/>
      <c r="AG85" s="3"/>
      <c r="AH85" s="3"/>
    </row>
    <row r="86" spans="1:34" ht="15" customHeight="1" x14ac:dyDescent="0.3">
      <c r="A86" s="3"/>
      <c r="B86" s="3"/>
      <c r="C86" s="1"/>
      <c r="D86" s="36"/>
      <c r="E86" s="265"/>
      <c r="F86" s="265"/>
      <c r="G86" s="58"/>
      <c r="H86" s="58"/>
      <c r="I86" s="265"/>
      <c r="J86" s="265"/>
      <c r="K86" s="36"/>
      <c r="L86" s="265"/>
      <c r="M86" s="265"/>
      <c r="N86" s="58"/>
      <c r="O86" s="58"/>
      <c r="P86" s="265"/>
      <c r="Q86" s="265"/>
      <c r="R86" s="36"/>
      <c r="S86" s="266"/>
      <c r="T86" s="266"/>
      <c r="U86" s="58"/>
      <c r="V86" s="58"/>
      <c r="W86" s="265"/>
      <c r="X86" s="265"/>
      <c r="Y86" s="36"/>
      <c r="Z86" s="266"/>
      <c r="AA86" s="266"/>
      <c r="AB86" s="58"/>
      <c r="AC86" s="58"/>
      <c r="AD86" s="265"/>
      <c r="AE86" s="265"/>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36"/>
      <c r="E88" s="260">
        <f ca="1">E63</f>
        <v>2</v>
      </c>
      <c r="F88" s="260"/>
      <c r="G88" s="57"/>
      <c r="H88" s="57"/>
      <c r="I88" s="262">
        <f ca="1">I63</f>
        <v>8</v>
      </c>
      <c r="J88" s="262"/>
      <c r="K88" s="36"/>
      <c r="L88" s="260">
        <f ca="1">L63</f>
        <v>3</v>
      </c>
      <c r="M88" s="260"/>
      <c r="N88" s="57"/>
      <c r="O88" s="57"/>
      <c r="P88" s="262">
        <f ca="1">P63</f>
        <v>21</v>
      </c>
      <c r="Q88" s="262"/>
      <c r="R88" s="36"/>
      <c r="S88" s="260">
        <f ca="1">S63</f>
        <v>2</v>
      </c>
      <c r="T88" s="260"/>
      <c r="U88" s="57"/>
      <c r="V88" s="57"/>
      <c r="W88" s="260">
        <f ca="1">W63</f>
        <v>12</v>
      </c>
      <c r="X88" s="260"/>
      <c r="Y88" s="36"/>
      <c r="Z88" s="260">
        <f ca="1">Z63</f>
        <v>2</v>
      </c>
      <c r="AA88" s="260"/>
      <c r="AB88" s="57"/>
      <c r="AC88" s="57"/>
      <c r="AD88" s="260">
        <f ca="1">AD63</f>
        <v>24</v>
      </c>
      <c r="AE88" s="260"/>
      <c r="AF88" s="1"/>
      <c r="AG88" s="3"/>
      <c r="AH88" s="3"/>
    </row>
    <row r="89" spans="1:34" ht="15" customHeight="1" thickBot="1" x14ac:dyDescent="0.35">
      <c r="A89" s="3"/>
      <c r="B89" s="3"/>
      <c r="C89" s="1"/>
      <c r="D89" s="36"/>
      <c r="E89" s="261"/>
      <c r="F89" s="261"/>
      <c r="G89" s="264" t="s">
        <v>169</v>
      </c>
      <c r="H89" s="264"/>
      <c r="I89" s="263"/>
      <c r="J89" s="263"/>
      <c r="K89" s="36"/>
      <c r="L89" s="261"/>
      <c r="M89" s="261"/>
      <c r="N89" s="264" t="s">
        <v>169</v>
      </c>
      <c r="O89" s="264"/>
      <c r="P89" s="263"/>
      <c r="Q89" s="263"/>
      <c r="R89" s="36"/>
      <c r="S89" s="261"/>
      <c r="T89" s="261"/>
      <c r="U89" s="264" t="s">
        <v>169</v>
      </c>
      <c r="V89" s="264"/>
      <c r="W89" s="261"/>
      <c r="X89" s="261"/>
      <c r="Y89" s="36"/>
      <c r="Z89" s="261"/>
      <c r="AA89" s="261"/>
      <c r="AB89" s="264" t="s">
        <v>169</v>
      </c>
      <c r="AC89" s="264"/>
      <c r="AD89" s="261"/>
      <c r="AE89" s="261"/>
      <c r="AF89" s="1"/>
      <c r="AG89" s="3"/>
      <c r="AH89" s="3"/>
    </row>
    <row r="90" spans="1:34" ht="15" customHeight="1" x14ac:dyDescent="0.3">
      <c r="A90" s="3"/>
      <c r="B90" s="3"/>
      <c r="C90" s="1"/>
      <c r="D90" s="36"/>
      <c r="E90" s="265">
        <f ca="1">E65</f>
        <v>3</v>
      </c>
      <c r="F90" s="265"/>
      <c r="G90" s="264"/>
      <c r="H90" s="264"/>
      <c r="I90" s="265">
        <f ca="1">I65</f>
        <v>12</v>
      </c>
      <c r="J90" s="265"/>
      <c r="K90" s="36"/>
      <c r="L90" s="265">
        <f ca="1">L65</f>
        <v>4</v>
      </c>
      <c r="M90" s="265"/>
      <c r="N90" s="264"/>
      <c r="O90" s="264"/>
      <c r="P90" s="265">
        <f ca="1">P65</f>
        <v>28</v>
      </c>
      <c r="Q90" s="265"/>
      <c r="R90" s="36"/>
      <c r="S90" s="265">
        <f ca="1">S65</f>
        <v>5</v>
      </c>
      <c r="T90" s="265"/>
      <c r="U90" s="264"/>
      <c r="V90" s="264"/>
      <c r="W90" s="266">
        <f ca="1">W65</f>
        <v>30</v>
      </c>
      <c r="X90" s="266"/>
      <c r="Y90" s="36"/>
      <c r="Z90" s="266">
        <f ca="1">Z65</f>
        <v>5</v>
      </c>
      <c r="AA90" s="266"/>
      <c r="AB90" s="264"/>
      <c r="AC90" s="264"/>
      <c r="AD90" s="265">
        <f ca="1">AD65</f>
        <v>60</v>
      </c>
      <c r="AE90" s="265"/>
      <c r="AF90" s="1"/>
      <c r="AG90" s="3"/>
      <c r="AH90" s="3"/>
    </row>
    <row r="91" spans="1:34" ht="15" customHeight="1" x14ac:dyDescent="0.3">
      <c r="A91" s="3"/>
      <c r="B91" s="3"/>
      <c r="C91" s="1"/>
      <c r="D91" s="36"/>
      <c r="E91" s="265"/>
      <c r="F91" s="265"/>
      <c r="G91" s="58"/>
      <c r="H91" s="58"/>
      <c r="I91" s="265"/>
      <c r="J91" s="265"/>
      <c r="K91" s="36"/>
      <c r="L91" s="265"/>
      <c r="M91" s="265"/>
      <c r="N91" s="58"/>
      <c r="O91" s="58"/>
      <c r="P91" s="265"/>
      <c r="Q91" s="265"/>
      <c r="R91" s="36"/>
      <c r="S91" s="265"/>
      <c r="T91" s="265"/>
      <c r="U91" s="58"/>
      <c r="V91" s="58"/>
      <c r="W91" s="266"/>
      <c r="X91" s="266"/>
      <c r="Y91" s="36"/>
      <c r="Z91" s="266"/>
      <c r="AA91" s="266"/>
      <c r="AB91" s="58"/>
      <c r="AC91" s="58"/>
      <c r="AD91" s="265"/>
      <c r="AE91" s="265"/>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36"/>
      <c r="E93" s="260">
        <f ca="1">E68</f>
        <v>5</v>
      </c>
      <c r="F93" s="260"/>
      <c r="G93" s="57"/>
      <c r="H93" s="57"/>
      <c r="I93" s="262">
        <f ca="1">I68</f>
        <v>55</v>
      </c>
      <c r="J93" s="262"/>
      <c r="K93" s="36"/>
      <c r="L93" s="260">
        <f ca="1">L68</f>
        <v>5</v>
      </c>
      <c r="M93" s="260"/>
      <c r="N93" s="57"/>
      <c r="O93" s="57"/>
      <c r="P93" s="260">
        <f ca="1">P68</f>
        <v>55</v>
      </c>
      <c r="Q93" s="260"/>
      <c r="R93" s="36"/>
      <c r="S93" s="260">
        <f ca="1">S68</f>
        <v>5</v>
      </c>
      <c r="T93" s="260"/>
      <c r="U93" s="57"/>
      <c r="V93" s="57"/>
      <c r="W93" s="260">
        <f ca="1">W68</f>
        <v>80</v>
      </c>
      <c r="X93" s="260"/>
      <c r="Y93" s="36"/>
      <c r="Z93" s="262">
        <f ca="1">Z68</f>
        <v>3</v>
      </c>
      <c r="AA93" s="262"/>
      <c r="AB93" s="57"/>
      <c r="AC93" s="57"/>
      <c r="AD93" s="260">
        <f ca="1">AD68</f>
        <v>63</v>
      </c>
      <c r="AE93" s="260"/>
      <c r="AF93" s="1"/>
      <c r="AG93" s="3"/>
      <c r="AH93" s="3"/>
    </row>
    <row r="94" spans="1:34" ht="15" customHeight="1" thickBot="1" x14ac:dyDescent="0.35">
      <c r="A94" s="3"/>
      <c r="B94" s="3"/>
      <c r="C94" s="1"/>
      <c r="D94" s="36"/>
      <c r="E94" s="261"/>
      <c r="F94" s="261"/>
      <c r="G94" s="264" t="s">
        <v>169</v>
      </c>
      <c r="H94" s="264"/>
      <c r="I94" s="263"/>
      <c r="J94" s="263"/>
      <c r="K94" s="36"/>
      <c r="L94" s="261"/>
      <c r="M94" s="261"/>
      <c r="N94" s="264" t="s">
        <v>169</v>
      </c>
      <c r="O94" s="264"/>
      <c r="P94" s="261"/>
      <c r="Q94" s="261"/>
      <c r="R94" s="36"/>
      <c r="S94" s="261"/>
      <c r="T94" s="261"/>
      <c r="U94" s="264" t="s">
        <v>169</v>
      </c>
      <c r="V94" s="264"/>
      <c r="W94" s="261"/>
      <c r="X94" s="261"/>
      <c r="Y94" s="36"/>
      <c r="Z94" s="263"/>
      <c r="AA94" s="263"/>
      <c r="AB94" s="264" t="s">
        <v>169</v>
      </c>
      <c r="AC94" s="264"/>
      <c r="AD94" s="261"/>
      <c r="AE94" s="261"/>
      <c r="AF94" s="1"/>
      <c r="AG94" s="3"/>
      <c r="AH94" s="3"/>
    </row>
    <row r="95" spans="1:34" ht="15" customHeight="1" x14ac:dyDescent="0.3">
      <c r="A95" s="3"/>
      <c r="B95" s="3"/>
      <c r="C95" s="1"/>
      <c r="D95" s="36"/>
      <c r="E95" s="265">
        <f ca="1">E70</f>
        <v>6</v>
      </c>
      <c r="F95" s="265"/>
      <c r="G95" s="264"/>
      <c r="H95" s="264"/>
      <c r="I95" s="265">
        <f ca="1">I70</f>
        <v>66</v>
      </c>
      <c r="J95" s="265"/>
      <c r="K95" s="36"/>
      <c r="L95" s="265">
        <f ca="1">L70</f>
        <v>6</v>
      </c>
      <c r="M95" s="265"/>
      <c r="N95" s="264"/>
      <c r="O95" s="264"/>
      <c r="P95" s="266">
        <f ca="1">P70</f>
        <v>66</v>
      </c>
      <c r="Q95" s="266"/>
      <c r="R95" s="36"/>
      <c r="S95" s="266">
        <f ca="1">S70</f>
        <v>8</v>
      </c>
      <c r="T95" s="266"/>
      <c r="U95" s="264"/>
      <c r="V95" s="264"/>
      <c r="W95" s="265">
        <f ca="1">W70</f>
        <v>128</v>
      </c>
      <c r="X95" s="265"/>
      <c r="Y95" s="36"/>
      <c r="Z95" s="265">
        <f ca="1">Z70</f>
        <v>8</v>
      </c>
      <c r="AA95" s="265"/>
      <c r="AB95" s="264"/>
      <c r="AC95" s="264"/>
      <c r="AD95" s="265">
        <f ca="1">AD70</f>
        <v>168</v>
      </c>
      <c r="AE95" s="265"/>
      <c r="AF95" s="1"/>
      <c r="AG95" s="3"/>
      <c r="AH95" s="3"/>
    </row>
    <row r="96" spans="1:34" ht="15" customHeight="1" x14ac:dyDescent="0.3">
      <c r="A96" s="3"/>
      <c r="B96" s="3"/>
      <c r="C96" s="1"/>
      <c r="D96" s="36"/>
      <c r="E96" s="265"/>
      <c r="F96" s="265"/>
      <c r="G96" s="58"/>
      <c r="H96" s="58"/>
      <c r="I96" s="265"/>
      <c r="J96" s="265"/>
      <c r="K96" s="36"/>
      <c r="L96" s="265"/>
      <c r="M96" s="265"/>
      <c r="N96" s="58"/>
      <c r="O96" s="58"/>
      <c r="P96" s="266"/>
      <c r="Q96" s="266"/>
      <c r="R96" s="36"/>
      <c r="S96" s="266"/>
      <c r="T96" s="266"/>
      <c r="U96" s="58"/>
      <c r="V96" s="58"/>
      <c r="W96" s="265"/>
      <c r="X96" s="265"/>
      <c r="Y96" s="36"/>
      <c r="Z96" s="265"/>
      <c r="AA96" s="265"/>
      <c r="AB96" s="58"/>
      <c r="AC96" s="58"/>
      <c r="AD96" s="265"/>
      <c r="AE96" s="265"/>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pZmHpn/1k2PkCBwgbfBWcym/H6IaT6b/I7CGd9oc2dMv+O1BOZlqMAR6BwqVtafHP/PQjprFf+avigmIGptGkw==" saltValue="4Boe3YDDxXyKNUhBZpI+Kg==" spinCount="100000" sheet="1" objects="1" scenarios="1"/>
  <mergeCells count="244">
    <mergeCell ref="D2:Z6"/>
    <mergeCell ref="L9:M10"/>
    <mergeCell ref="N94:O95"/>
    <mergeCell ref="U94:V95"/>
    <mergeCell ref="N89:O90"/>
    <mergeCell ref="U89:V90"/>
    <mergeCell ref="D76:Z80"/>
    <mergeCell ref="N84:O85"/>
    <mergeCell ref="N69:O70"/>
    <mergeCell ref="U69:V70"/>
    <mergeCell ref="N64:O65"/>
    <mergeCell ref="U64:V65"/>
    <mergeCell ref="D51:Z55"/>
    <mergeCell ref="N59:O60"/>
    <mergeCell ref="G45:H46"/>
    <mergeCell ref="N45:O46"/>
    <mergeCell ref="Z39:AA40"/>
    <mergeCell ref="W41:X42"/>
    <mergeCell ref="D27:Z31"/>
    <mergeCell ref="P36:Q37"/>
    <mergeCell ref="W21:X22"/>
    <mergeCell ref="Z21:AA22"/>
    <mergeCell ref="W14:X15"/>
    <mergeCell ref="Z14:AA15"/>
    <mergeCell ref="Z9:AA10"/>
    <mergeCell ref="AD9:AE10"/>
    <mergeCell ref="AB10:AC11"/>
    <mergeCell ref="Z11:AA12"/>
    <mergeCell ref="AD11:AE12"/>
    <mergeCell ref="E14:F15"/>
    <mergeCell ref="I14:J15"/>
    <mergeCell ref="L14:M15"/>
    <mergeCell ref="P14:Q15"/>
    <mergeCell ref="S14:T15"/>
    <mergeCell ref="P9:Q10"/>
    <mergeCell ref="N10:O11"/>
    <mergeCell ref="L11:M12"/>
    <mergeCell ref="P11:Q12"/>
    <mergeCell ref="S9:T10"/>
    <mergeCell ref="W9:X10"/>
    <mergeCell ref="U10:V11"/>
    <mergeCell ref="S11:T12"/>
    <mergeCell ref="W11:X12"/>
    <mergeCell ref="E9:F10"/>
    <mergeCell ref="E11:F12"/>
    <mergeCell ref="I9:J10"/>
    <mergeCell ref="I11:J12"/>
    <mergeCell ref="G10:H11"/>
    <mergeCell ref="AD14:AE15"/>
    <mergeCell ref="G15:H16"/>
    <mergeCell ref="N15:O16"/>
    <mergeCell ref="U15:V16"/>
    <mergeCell ref="AB15:AC16"/>
    <mergeCell ref="E16:F17"/>
    <mergeCell ref="I16:J17"/>
    <mergeCell ref="L16:M17"/>
    <mergeCell ref="P16:Q17"/>
    <mergeCell ref="S16:T17"/>
    <mergeCell ref="W16:X17"/>
    <mergeCell ref="Z16:AA17"/>
    <mergeCell ref="AD16:AE17"/>
    <mergeCell ref="E19:F20"/>
    <mergeCell ref="I19:J20"/>
    <mergeCell ref="L19:M20"/>
    <mergeCell ref="P19:Q20"/>
    <mergeCell ref="S19:T20"/>
    <mergeCell ref="W19:X20"/>
    <mergeCell ref="Z19:AA20"/>
    <mergeCell ref="AD19:AE20"/>
    <mergeCell ref="G20:H21"/>
    <mergeCell ref="N20:O21"/>
    <mergeCell ref="U20:V21"/>
    <mergeCell ref="AB20:AC21"/>
    <mergeCell ref="E21:F22"/>
    <mergeCell ref="I21:J22"/>
    <mergeCell ref="L21:M22"/>
    <mergeCell ref="P21:Q22"/>
    <mergeCell ref="S21:T22"/>
    <mergeCell ref="AD21:AE22"/>
    <mergeCell ref="E34:F35"/>
    <mergeCell ref="I34:J35"/>
    <mergeCell ref="G35:H36"/>
    <mergeCell ref="E36:F37"/>
    <mergeCell ref="I36:J37"/>
    <mergeCell ref="L34:M35"/>
    <mergeCell ref="P34:Q35"/>
    <mergeCell ref="N35:O36"/>
    <mergeCell ref="L36:M37"/>
    <mergeCell ref="AD34:AE35"/>
    <mergeCell ref="AB35:AC36"/>
    <mergeCell ref="Z36:AA37"/>
    <mergeCell ref="AD36:AE37"/>
    <mergeCell ref="E39:F40"/>
    <mergeCell ref="I39:J40"/>
    <mergeCell ref="L39:M40"/>
    <mergeCell ref="P39:Q40"/>
    <mergeCell ref="S39:T40"/>
    <mergeCell ref="W39:X40"/>
    <mergeCell ref="S34:T35"/>
    <mergeCell ref="W34:X35"/>
    <mergeCell ref="U35:V36"/>
    <mergeCell ref="S36:T37"/>
    <mergeCell ref="W36:X37"/>
    <mergeCell ref="Z34:AA35"/>
    <mergeCell ref="AD39:AE40"/>
    <mergeCell ref="G40:H41"/>
    <mergeCell ref="N40:O41"/>
    <mergeCell ref="U40:V41"/>
    <mergeCell ref="AB40:AC41"/>
    <mergeCell ref="E41:F42"/>
    <mergeCell ref="I41:J42"/>
    <mergeCell ref="L41:M42"/>
    <mergeCell ref="P41:Q42"/>
    <mergeCell ref="S41:T42"/>
    <mergeCell ref="Z41:AA42"/>
    <mergeCell ref="AD41:AE42"/>
    <mergeCell ref="E44:F45"/>
    <mergeCell ref="I44:J45"/>
    <mergeCell ref="L44:M45"/>
    <mergeCell ref="P44:Q45"/>
    <mergeCell ref="S44:T45"/>
    <mergeCell ref="W44:X45"/>
    <mergeCell ref="Z44:AA45"/>
    <mergeCell ref="AD44:AE45"/>
    <mergeCell ref="AD46:AE47"/>
    <mergeCell ref="E58:F59"/>
    <mergeCell ref="I58:J59"/>
    <mergeCell ref="L58:M59"/>
    <mergeCell ref="P58:Q59"/>
    <mergeCell ref="S58:T59"/>
    <mergeCell ref="W58:X59"/>
    <mergeCell ref="Z58:AA59"/>
    <mergeCell ref="AD58:AE59"/>
    <mergeCell ref="G59:H60"/>
    <mergeCell ref="U45:V46"/>
    <mergeCell ref="AB45:AC46"/>
    <mergeCell ref="E46:F47"/>
    <mergeCell ref="I46:J47"/>
    <mergeCell ref="L46:M47"/>
    <mergeCell ref="P46:Q47"/>
    <mergeCell ref="S46:T47"/>
    <mergeCell ref="W46:X47"/>
    <mergeCell ref="Z46:AA47"/>
    <mergeCell ref="AD60:AE61"/>
    <mergeCell ref="U59:V60"/>
    <mergeCell ref="AB59:AC60"/>
    <mergeCell ref="E60:F61"/>
    <mergeCell ref="I60:J61"/>
    <mergeCell ref="E65:F66"/>
    <mergeCell ref="I65:J66"/>
    <mergeCell ref="L65:M66"/>
    <mergeCell ref="P65:Q66"/>
    <mergeCell ref="S65:T66"/>
    <mergeCell ref="W65:X66"/>
    <mergeCell ref="Z65:AA66"/>
    <mergeCell ref="AD70:AE71"/>
    <mergeCell ref="E63:F64"/>
    <mergeCell ref="I63:J64"/>
    <mergeCell ref="L63:M64"/>
    <mergeCell ref="P63:Q64"/>
    <mergeCell ref="S63:T64"/>
    <mergeCell ref="W63:X64"/>
    <mergeCell ref="Z63:AA64"/>
    <mergeCell ref="AD63:AE64"/>
    <mergeCell ref="G64:H65"/>
    <mergeCell ref="E68:F69"/>
    <mergeCell ref="I68:J69"/>
    <mergeCell ref="L68:M69"/>
    <mergeCell ref="P68:Q69"/>
    <mergeCell ref="S68:T69"/>
    <mergeCell ref="W68:X69"/>
    <mergeCell ref="Z68:AA69"/>
    <mergeCell ref="AD68:AE69"/>
    <mergeCell ref="G69:H70"/>
    <mergeCell ref="Z83:AA84"/>
    <mergeCell ref="AD83:AE84"/>
    <mergeCell ref="G84:H85"/>
    <mergeCell ref="L60:M61"/>
    <mergeCell ref="P60:Q61"/>
    <mergeCell ref="S60:T61"/>
    <mergeCell ref="W60:X61"/>
    <mergeCell ref="Z60:AA61"/>
    <mergeCell ref="AD65:AE66"/>
    <mergeCell ref="AB64:AC65"/>
    <mergeCell ref="AB69:AC70"/>
    <mergeCell ref="E70:F71"/>
    <mergeCell ref="I70:J71"/>
    <mergeCell ref="L70:M71"/>
    <mergeCell ref="P70:Q71"/>
    <mergeCell ref="S70:T71"/>
    <mergeCell ref="W70:X71"/>
    <mergeCell ref="Z70:AA71"/>
    <mergeCell ref="AD85:AE86"/>
    <mergeCell ref="U84:V85"/>
    <mergeCell ref="AB84:AC85"/>
    <mergeCell ref="E85:F86"/>
    <mergeCell ref="I85:J86"/>
    <mergeCell ref="L85:M86"/>
    <mergeCell ref="P85:Q86"/>
    <mergeCell ref="S85:T86"/>
    <mergeCell ref="W85:X86"/>
    <mergeCell ref="Z85:AA86"/>
    <mergeCell ref="E83:F84"/>
    <mergeCell ref="I83:J84"/>
    <mergeCell ref="L83:M84"/>
    <mergeCell ref="P83:Q84"/>
    <mergeCell ref="S83:T84"/>
    <mergeCell ref="W83:X84"/>
    <mergeCell ref="E88:F89"/>
    <mergeCell ref="I88:J89"/>
    <mergeCell ref="L88:M89"/>
    <mergeCell ref="P88:Q89"/>
    <mergeCell ref="S88:T89"/>
    <mergeCell ref="W88:X89"/>
    <mergeCell ref="Z88:AA89"/>
    <mergeCell ref="AD88:AE89"/>
    <mergeCell ref="G89:H90"/>
    <mergeCell ref="AD90:AE91"/>
    <mergeCell ref="AB89:AC90"/>
    <mergeCell ref="E90:F91"/>
    <mergeCell ref="I90:J91"/>
    <mergeCell ref="L90:M91"/>
    <mergeCell ref="P90:Q91"/>
    <mergeCell ref="S90:T91"/>
    <mergeCell ref="W90:X91"/>
    <mergeCell ref="Z90:AA91"/>
    <mergeCell ref="E93:F94"/>
    <mergeCell ref="I93:J94"/>
    <mergeCell ref="L93:M94"/>
    <mergeCell ref="P93:Q94"/>
    <mergeCell ref="S93:T94"/>
    <mergeCell ref="W93:X94"/>
    <mergeCell ref="Z93:AA94"/>
    <mergeCell ref="AD93:AE94"/>
    <mergeCell ref="G94:H95"/>
    <mergeCell ref="AD95:AE96"/>
    <mergeCell ref="AB94:AC95"/>
    <mergeCell ref="E95:F96"/>
    <mergeCell ref="I95:J96"/>
    <mergeCell ref="L95:M96"/>
    <mergeCell ref="P95:Q96"/>
    <mergeCell ref="S95:T96"/>
    <mergeCell ref="W95:X96"/>
    <mergeCell ref="Z95:AA96"/>
  </mergeCells>
  <hyperlinks>
    <hyperlink ref="A1" location="Contents!A1" display="Go Back" xr:uid="{00000000-0004-0000-0C00-000000000000}"/>
  </hyperlinks>
  <pageMargins left="0.25" right="0.25"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7" tint="0.79998168889431442"/>
  </sheetPr>
  <dimension ref="A1:BE65"/>
  <sheetViews>
    <sheetView zoomScale="80" zoomScaleNormal="80" workbookViewId="0"/>
  </sheetViews>
  <sheetFormatPr defaultColWidth="2.88671875" defaultRowHeight="15" customHeight="1" x14ac:dyDescent="0.3"/>
  <cols>
    <col min="1" max="1" width="2.88671875" style="7"/>
    <col min="2" max="2" width="2.88671875" style="48"/>
    <col min="3" max="7" width="2.88671875" style="48" customWidth="1"/>
    <col min="8" max="13" width="2.88671875" style="48"/>
    <col min="14" max="19" width="2.88671875" style="48" customWidth="1"/>
    <col min="20" max="16384" width="2.88671875" style="48"/>
  </cols>
  <sheetData>
    <row r="1" spans="1:57" ht="15" customHeight="1" x14ac:dyDescent="0.3">
      <c r="A1" s="61" t="s">
        <v>201</v>
      </c>
      <c r="B1" s="259" t="s">
        <v>203</v>
      </c>
      <c r="C1" s="259"/>
      <c r="D1" s="259"/>
      <c r="E1" s="259"/>
      <c r="F1" s="259"/>
      <c r="G1" s="259"/>
      <c r="H1" s="259"/>
      <c r="I1" s="259"/>
      <c r="J1" s="259"/>
      <c r="K1" s="259"/>
      <c r="L1" s="259"/>
      <c r="M1" s="259"/>
      <c r="N1" s="259"/>
      <c r="O1" s="259"/>
      <c r="P1" s="259"/>
      <c r="Q1" s="259"/>
      <c r="R1" s="259"/>
      <c r="S1" s="259"/>
      <c r="T1" s="6"/>
      <c r="U1" s="6"/>
      <c r="V1" s="6"/>
      <c r="W1" s="6"/>
      <c r="X1" s="6"/>
      <c r="Y1" s="6"/>
      <c r="Z1" s="259" t="str">
        <f>B1</f>
        <v>Expanding Brackets Using Surds</v>
      </c>
      <c r="AA1" s="259"/>
      <c r="AB1" s="259"/>
      <c r="AC1" s="259"/>
      <c r="AD1" s="259"/>
      <c r="AE1" s="259"/>
      <c r="AF1" s="259"/>
      <c r="AG1" s="259"/>
      <c r="AH1" s="259"/>
      <c r="AI1" s="259"/>
      <c r="AJ1" s="259"/>
      <c r="AK1" s="259"/>
      <c r="AL1" s="259"/>
      <c r="AM1" s="259"/>
      <c r="AN1" s="259"/>
      <c r="AO1" s="259"/>
      <c r="AP1" s="259"/>
      <c r="AQ1" s="259"/>
      <c r="AR1" s="6"/>
      <c r="AS1" s="6"/>
      <c r="AT1" s="6"/>
      <c r="AU1" s="6"/>
      <c r="AV1" s="6"/>
      <c r="AW1" s="6"/>
    </row>
    <row r="2" spans="1:57" ht="15" customHeight="1" x14ac:dyDescent="0.3">
      <c r="A2" s="9"/>
      <c r="B2" s="259"/>
      <c r="C2" s="259"/>
      <c r="D2" s="259"/>
      <c r="E2" s="259"/>
      <c r="F2" s="259"/>
      <c r="G2" s="259"/>
      <c r="H2" s="259"/>
      <c r="I2" s="259"/>
      <c r="J2" s="259"/>
      <c r="K2" s="259"/>
      <c r="L2" s="259"/>
      <c r="M2" s="259"/>
      <c r="N2" s="259"/>
      <c r="O2" s="259"/>
      <c r="P2" s="259"/>
      <c r="Q2" s="259"/>
      <c r="R2" s="259"/>
      <c r="S2" s="259"/>
      <c r="T2" s="6"/>
      <c r="U2" s="6"/>
      <c r="V2" s="6"/>
      <c r="W2" s="6"/>
      <c r="X2" s="6"/>
      <c r="Y2" s="6"/>
      <c r="Z2" s="259"/>
      <c r="AA2" s="259"/>
      <c r="AB2" s="259"/>
      <c r="AC2" s="259"/>
      <c r="AD2" s="259"/>
      <c r="AE2" s="259"/>
      <c r="AF2" s="259"/>
      <c r="AG2" s="259"/>
      <c r="AH2" s="259"/>
      <c r="AI2" s="259"/>
      <c r="AJ2" s="259"/>
      <c r="AK2" s="259"/>
      <c r="AL2" s="259"/>
      <c r="AM2" s="259"/>
      <c r="AN2" s="259"/>
      <c r="AO2" s="259"/>
      <c r="AP2" s="259"/>
      <c r="AQ2" s="259"/>
      <c r="AR2" s="6"/>
      <c r="AS2" s="6"/>
      <c r="AT2" s="6"/>
      <c r="AU2" s="6"/>
      <c r="AV2" s="6"/>
      <c r="AW2" s="6"/>
    </row>
    <row r="3" spans="1:57" ht="15" customHeight="1" x14ac:dyDescent="0.3">
      <c r="A3" s="9" t="s">
        <v>205</v>
      </c>
      <c r="B3" s="259"/>
      <c r="C3" s="259"/>
      <c r="D3" s="259"/>
      <c r="E3" s="259"/>
      <c r="F3" s="259"/>
      <c r="G3" s="259"/>
      <c r="H3" s="259"/>
      <c r="I3" s="259"/>
      <c r="J3" s="259"/>
      <c r="K3" s="259"/>
      <c r="L3" s="259"/>
      <c r="M3" s="259"/>
      <c r="N3" s="259"/>
      <c r="O3" s="259"/>
      <c r="P3" s="259"/>
      <c r="Q3" s="259"/>
      <c r="R3" s="259"/>
      <c r="S3" s="259"/>
      <c r="T3" s="6"/>
      <c r="U3" s="6"/>
      <c r="V3" s="6"/>
      <c r="W3" s="6"/>
      <c r="X3" s="6"/>
      <c r="Y3" s="6"/>
      <c r="Z3" s="259"/>
      <c r="AA3" s="259"/>
      <c r="AB3" s="259"/>
      <c r="AC3" s="259"/>
      <c r="AD3" s="259"/>
      <c r="AE3" s="259"/>
      <c r="AF3" s="259"/>
      <c r="AG3" s="259"/>
      <c r="AH3" s="259"/>
      <c r="AI3" s="259"/>
      <c r="AJ3" s="259"/>
      <c r="AK3" s="259"/>
      <c r="AL3" s="259"/>
      <c r="AM3" s="259"/>
      <c r="AN3" s="259"/>
      <c r="AO3" s="259"/>
      <c r="AP3" s="259"/>
      <c r="AQ3" s="259"/>
      <c r="AR3" s="6"/>
      <c r="AS3" s="6"/>
      <c r="AT3" s="6"/>
      <c r="AU3" s="6"/>
      <c r="AV3" s="6"/>
      <c r="AW3" s="6"/>
    </row>
    <row r="4" spans="1:57" ht="15" customHeight="1" x14ac:dyDescent="0.3">
      <c r="A4" s="9" t="s">
        <v>206</v>
      </c>
      <c r="B4" s="259"/>
      <c r="C4" s="259"/>
      <c r="D4" s="259"/>
      <c r="E4" s="259"/>
      <c r="F4" s="259"/>
      <c r="G4" s="259"/>
      <c r="H4" s="259"/>
      <c r="I4" s="259"/>
      <c r="J4" s="259"/>
      <c r="K4" s="259"/>
      <c r="L4" s="259"/>
      <c r="M4" s="259"/>
      <c r="N4" s="259"/>
      <c r="O4" s="259"/>
      <c r="P4" s="259"/>
      <c r="Q4" s="259"/>
      <c r="R4" s="259"/>
      <c r="S4" s="259"/>
      <c r="T4" s="6"/>
      <c r="U4" s="6"/>
      <c r="V4" s="6"/>
      <c r="W4" s="6"/>
      <c r="X4" s="6"/>
      <c r="Y4" s="6"/>
      <c r="Z4" s="259"/>
      <c r="AA4" s="259"/>
      <c r="AB4" s="259"/>
      <c r="AC4" s="259"/>
      <c r="AD4" s="259"/>
      <c r="AE4" s="259"/>
      <c r="AF4" s="259"/>
      <c r="AG4" s="259"/>
      <c r="AH4" s="259"/>
      <c r="AI4" s="259"/>
      <c r="AJ4" s="259"/>
      <c r="AK4" s="259"/>
      <c r="AL4" s="259"/>
      <c r="AM4" s="259"/>
      <c r="AN4" s="259"/>
      <c r="AO4" s="259"/>
      <c r="AP4" s="259"/>
      <c r="AQ4" s="259"/>
      <c r="AR4" s="6"/>
      <c r="AS4" s="6"/>
      <c r="AT4" s="6"/>
      <c r="AU4" s="6"/>
      <c r="AV4" s="6"/>
      <c r="AW4" s="6"/>
    </row>
    <row r="5" spans="1:57" ht="15" customHeight="1" x14ac:dyDescent="0.3">
      <c r="A5" s="9"/>
      <c r="B5" s="259"/>
      <c r="C5" s="259"/>
      <c r="D5" s="259"/>
      <c r="E5" s="259"/>
      <c r="F5" s="259"/>
      <c r="G5" s="259"/>
      <c r="H5" s="259"/>
      <c r="I5" s="259"/>
      <c r="J5" s="259"/>
      <c r="K5" s="259"/>
      <c r="L5" s="259"/>
      <c r="M5" s="259"/>
      <c r="N5" s="259"/>
      <c r="O5" s="259"/>
      <c r="P5" s="259"/>
      <c r="Q5" s="259"/>
      <c r="R5" s="259"/>
      <c r="S5" s="259"/>
      <c r="T5" s="6"/>
      <c r="U5" s="6"/>
      <c r="V5" s="6"/>
      <c r="W5" s="6"/>
      <c r="X5" s="6"/>
      <c r="Y5" s="6"/>
      <c r="Z5" s="259"/>
      <c r="AA5" s="259"/>
      <c r="AB5" s="259"/>
      <c r="AC5" s="259"/>
      <c r="AD5" s="259"/>
      <c r="AE5" s="259"/>
      <c r="AF5" s="259"/>
      <c r="AG5" s="259"/>
      <c r="AH5" s="259"/>
      <c r="AI5" s="259"/>
      <c r="AJ5" s="259"/>
      <c r="AK5" s="259"/>
      <c r="AL5" s="259"/>
      <c r="AM5" s="259"/>
      <c r="AN5" s="259"/>
      <c r="AO5" s="259"/>
      <c r="AP5" s="259"/>
      <c r="AQ5" s="259"/>
      <c r="AR5" s="6"/>
      <c r="AS5" s="6"/>
      <c r="AT5" s="6"/>
      <c r="AU5" s="6"/>
      <c r="AV5" s="6"/>
      <c r="AW5" s="6"/>
    </row>
    <row r="6" spans="1:57" ht="15" customHeight="1" x14ac:dyDescent="0.3">
      <c r="A6" s="9"/>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row>
    <row r="7" spans="1:57" ht="15" customHeight="1" x14ac:dyDescent="0.3">
      <c r="A7" s="9">
        <v>2</v>
      </c>
      <c r="B7" s="5" t="s">
        <v>0</v>
      </c>
      <c r="C7" s="8">
        <f ca="1">INDEX($A$7:$A$17,RANDBETWEEN(1,4))</f>
        <v>5</v>
      </c>
      <c r="D7" s="8">
        <f ca="1">INDEX($A$7:$A$17,RANDBETWEEN(1,4))</f>
        <v>5</v>
      </c>
      <c r="E7" s="8">
        <f ca="1">INDEX($A$7:$A$17,RANDBETWEEN(1,4))</f>
        <v>7</v>
      </c>
      <c r="F7" s="8"/>
      <c r="G7" s="8"/>
      <c r="H7" s="8"/>
      <c r="I7" s="8"/>
      <c r="J7" s="8"/>
      <c r="K7" s="8"/>
      <c r="L7" s="8" t="str">
        <f ca="1">INDEX($A$3:$A$44,RANDBETWEEN(1,2))</f>
        <v>-</v>
      </c>
      <c r="M7" s="6" t="s">
        <v>1</v>
      </c>
      <c r="N7" s="8">
        <f ca="1">INDEX($A$7:$A$17,RANDBETWEEN(1,4))</f>
        <v>3</v>
      </c>
      <c r="O7" s="8">
        <f ca="1">INDEX($A$7:$A$17,RANDBETWEEN(1,4))</f>
        <v>3</v>
      </c>
      <c r="P7" s="8">
        <f ca="1">INDEX($A$7:$A$17,RANDBETWEEN(1,4))</f>
        <v>7</v>
      </c>
      <c r="Q7" s="8"/>
      <c r="R7" s="8"/>
      <c r="S7" s="8"/>
      <c r="T7" s="8"/>
      <c r="U7" s="8"/>
      <c r="V7" s="8"/>
      <c r="W7" s="8" t="str">
        <f ca="1">INDEX($A$3:$A$44,RANDBETWEEN(1,2))</f>
        <v>+</v>
      </c>
      <c r="X7" s="8"/>
      <c r="Y7" s="6"/>
      <c r="Z7" s="5" t="s">
        <v>0</v>
      </c>
      <c r="AA7" s="5"/>
      <c r="AB7" s="5"/>
      <c r="AC7" s="5"/>
      <c r="AD7" s="5"/>
      <c r="AE7" s="5"/>
      <c r="AF7" s="5"/>
      <c r="AG7" s="5"/>
      <c r="AH7" s="5"/>
      <c r="AI7" s="5"/>
      <c r="AJ7" s="5"/>
      <c r="AK7" s="6" t="s">
        <v>1</v>
      </c>
      <c r="AL7" s="5"/>
      <c r="AM7" s="5"/>
      <c r="AN7" s="5"/>
      <c r="AO7" s="5"/>
      <c r="AP7" s="5"/>
      <c r="AQ7" s="5"/>
      <c r="AR7" s="5"/>
      <c r="AS7" s="5"/>
      <c r="AT7" s="5"/>
      <c r="AU7" s="5"/>
      <c r="AV7" s="6"/>
      <c r="AW7" s="6"/>
    </row>
    <row r="8" spans="1:57" ht="15" customHeight="1" x14ac:dyDescent="0.3">
      <c r="A8" s="9">
        <v>3</v>
      </c>
      <c r="B8" s="216" t="str">
        <f ca="1">CONCATENATE("√",C7,"(√",D7," ",L7," ",E7,")")</f>
        <v>√5(√5 - 7)</v>
      </c>
      <c r="C8" s="216"/>
      <c r="D8" s="216"/>
      <c r="E8" s="216"/>
      <c r="F8" s="216"/>
      <c r="G8" s="216"/>
      <c r="H8" s="216"/>
      <c r="I8" s="216"/>
      <c r="J8" s="216"/>
      <c r="K8" s="216"/>
      <c r="L8" s="216"/>
      <c r="M8" s="216" t="str">
        <f ca="1">CONCATENATE("√",N7,"(",O7," ",W7," √",P7,")")</f>
        <v>√3(3 + √7)</v>
      </c>
      <c r="N8" s="216"/>
      <c r="O8" s="216"/>
      <c r="P8" s="216"/>
      <c r="Q8" s="216"/>
      <c r="R8" s="216"/>
      <c r="S8" s="216"/>
      <c r="T8" s="216"/>
      <c r="U8" s="216"/>
      <c r="V8" s="216"/>
      <c r="W8" s="216"/>
      <c r="X8" s="6"/>
      <c r="Y8" s="6"/>
      <c r="Z8" s="216" t="str">
        <f ca="1">B8</f>
        <v>√5(√5 - 7)</v>
      </c>
      <c r="AA8" s="216"/>
      <c r="AB8" s="216"/>
      <c r="AC8" s="216"/>
      <c r="AD8" s="216"/>
      <c r="AE8" s="216"/>
      <c r="AF8" s="216"/>
      <c r="AG8" s="216"/>
      <c r="AH8" s="216"/>
      <c r="AI8" s="216"/>
      <c r="AJ8" s="216"/>
      <c r="AK8" s="216" t="str">
        <f ca="1">M8</f>
        <v>√3(3 + √7)</v>
      </c>
      <c r="AL8" s="216"/>
      <c r="AM8" s="216"/>
      <c r="AN8" s="216"/>
      <c r="AO8" s="216"/>
      <c r="AP8" s="216"/>
      <c r="AQ8" s="216"/>
      <c r="AR8" s="216"/>
      <c r="AS8" s="216"/>
      <c r="AT8" s="216"/>
      <c r="AU8" s="216"/>
      <c r="AV8" s="6"/>
      <c r="AW8" s="6"/>
    </row>
    <row r="9" spans="1:57" ht="15" customHeight="1" x14ac:dyDescent="0.3">
      <c r="A9" s="9">
        <v>5</v>
      </c>
      <c r="B9" s="216"/>
      <c r="C9" s="216"/>
      <c r="D9" s="216"/>
      <c r="E9" s="216"/>
      <c r="F9" s="216"/>
      <c r="G9" s="216"/>
      <c r="H9" s="216"/>
      <c r="I9" s="216"/>
      <c r="J9" s="216"/>
      <c r="K9" s="216"/>
      <c r="L9" s="216"/>
      <c r="M9" s="216"/>
      <c r="N9" s="216"/>
      <c r="O9" s="216"/>
      <c r="P9" s="216"/>
      <c r="Q9" s="216"/>
      <c r="R9" s="216"/>
      <c r="S9" s="216"/>
      <c r="T9" s="216"/>
      <c r="U9" s="216"/>
      <c r="V9" s="216"/>
      <c r="W9" s="216"/>
      <c r="X9" s="6"/>
      <c r="Y9" s="6"/>
      <c r="Z9" s="216"/>
      <c r="AA9" s="216"/>
      <c r="AB9" s="216"/>
      <c r="AC9" s="216"/>
      <c r="AD9" s="216"/>
      <c r="AE9" s="216"/>
      <c r="AF9" s="216"/>
      <c r="AG9" s="216"/>
      <c r="AH9" s="216"/>
      <c r="AI9" s="216"/>
      <c r="AJ9" s="216"/>
      <c r="AK9" s="216"/>
      <c r="AL9" s="216"/>
      <c r="AM9" s="216"/>
      <c r="AN9" s="216"/>
      <c r="AO9" s="216"/>
      <c r="AP9" s="216"/>
      <c r="AQ9" s="216"/>
      <c r="AR9" s="216"/>
      <c r="AS9" s="216"/>
      <c r="AT9" s="216"/>
      <c r="AU9" s="216"/>
      <c r="AV9" s="6"/>
      <c r="AW9" s="6"/>
    </row>
    <row r="10" spans="1:57" ht="15" customHeight="1" x14ac:dyDescent="0.3">
      <c r="A10" s="9">
        <v>7</v>
      </c>
      <c r="B10" s="216"/>
      <c r="C10" s="216"/>
      <c r="D10" s="216"/>
      <c r="E10" s="216"/>
      <c r="F10" s="216"/>
      <c r="G10" s="216"/>
      <c r="H10" s="216"/>
      <c r="I10" s="216"/>
      <c r="J10" s="216"/>
      <c r="K10" s="216"/>
      <c r="L10" s="216"/>
      <c r="M10" s="216"/>
      <c r="N10" s="216"/>
      <c r="O10" s="216"/>
      <c r="P10" s="216"/>
      <c r="Q10" s="216"/>
      <c r="R10" s="216"/>
      <c r="S10" s="216"/>
      <c r="T10" s="216"/>
      <c r="U10" s="216"/>
      <c r="V10" s="216"/>
      <c r="W10" s="216"/>
      <c r="X10" s="6"/>
      <c r="Y10" s="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6"/>
      <c r="AW10" s="6"/>
    </row>
    <row r="11" spans="1:57" ht="15" customHeight="1" x14ac:dyDescent="0.3">
      <c r="A11" s="9">
        <v>11</v>
      </c>
      <c r="B11" s="5" t="s">
        <v>2</v>
      </c>
      <c r="C11" s="8">
        <f ca="1">INDEX($A$7:$A$17,RANDBETWEEN(1,4))</f>
        <v>2</v>
      </c>
      <c r="D11" s="8">
        <f ca="1">INDEX($A$7:$A$17,RANDBETWEEN(1,4))</f>
        <v>5</v>
      </c>
      <c r="E11" s="8">
        <f ca="1">INDEX($A$7:$A$17,RANDBETWEEN(1,4))</f>
        <v>2</v>
      </c>
      <c r="F11" s="8"/>
      <c r="G11" s="8"/>
      <c r="H11" s="8"/>
      <c r="I11" s="8"/>
      <c r="J11" s="8"/>
      <c r="K11" s="8"/>
      <c r="L11" s="8" t="str">
        <f ca="1">INDEX($A$3:$A$44,RANDBETWEEN(1,2))</f>
        <v>-</v>
      </c>
      <c r="M11" s="6" t="s">
        <v>3</v>
      </c>
      <c r="N11" s="8">
        <f ca="1">INDEX($A$7:$A$17,RANDBETWEEN(1,4))</f>
        <v>5</v>
      </c>
      <c r="O11" s="8">
        <f ca="1">INDEX($A$7:$A$17,RANDBETWEEN(1,4))</f>
        <v>3</v>
      </c>
      <c r="P11" s="8">
        <f ca="1">INDEX($A$7:$A$17,RANDBETWEEN(1,4))</f>
        <v>2</v>
      </c>
      <c r="Q11" s="8"/>
      <c r="R11" s="8"/>
      <c r="S11" s="8"/>
      <c r="T11" s="8"/>
      <c r="U11" s="8">
        <f ca="1">RANDBETWEEN(2,3)</f>
        <v>2</v>
      </c>
      <c r="V11" s="8"/>
      <c r="W11" s="8" t="str">
        <f ca="1">INDEX($A$3:$A$44,RANDBETWEEN(1,2))</f>
        <v>+</v>
      </c>
      <c r="X11" s="9"/>
      <c r="Y11" s="6"/>
      <c r="Z11" s="5" t="s">
        <v>2</v>
      </c>
      <c r="AA11" s="5"/>
      <c r="AB11" s="5"/>
      <c r="AC11" s="5"/>
      <c r="AD11" s="5"/>
      <c r="AE11" s="5"/>
      <c r="AF11" s="5"/>
      <c r="AG11" s="5"/>
      <c r="AH11" s="5"/>
      <c r="AI11" s="5"/>
      <c r="AJ11" s="5"/>
      <c r="AK11" s="6" t="s">
        <v>3</v>
      </c>
      <c r="AL11" s="5"/>
      <c r="AM11" s="5"/>
      <c r="AN11" s="5"/>
      <c r="AO11" s="5"/>
      <c r="AP11" s="5"/>
      <c r="AQ11" s="5"/>
      <c r="AR11" s="5"/>
      <c r="AS11" s="5"/>
      <c r="AT11" s="5"/>
      <c r="AU11" s="5"/>
      <c r="AV11" s="6"/>
      <c r="AW11" s="6"/>
      <c r="BE11" s="53"/>
    </row>
    <row r="12" spans="1:57" ht="15" customHeight="1" x14ac:dyDescent="0.3">
      <c r="A12" s="9">
        <v>13</v>
      </c>
      <c r="B12" s="216" t="str">
        <f ca="1">CONCATENATE("√",C11,"(√",D11," ",L11," ",E11,")")</f>
        <v>√2(√5 - 2)</v>
      </c>
      <c r="C12" s="216"/>
      <c r="D12" s="216"/>
      <c r="E12" s="216"/>
      <c r="F12" s="216"/>
      <c r="G12" s="216"/>
      <c r="H12" s="216"/>
      <c r="I12" s="216"/>
      <c r="J12" s="216"/>
      <c r="K12" s="216"/>
      <c r="L12" s="216"/>
      <c r="M12" s="216" t="str">
        <f ca="1">CONCATENATE(U11,"√",N11,"(√",O11," ",W11," ",P11,")")</f>
        <v>2√5(√3 + 2)</v>
      </c>
      <c r="N12" s="216"/>
      <c r="O12" s="216"/>
      <c r="P12" s="216"/>
      <c r="Q12" s="216"/>
      <c r="R12" s="216"/>
      <c r="S12" s="216"/>
      <c r="T12" s="216"/>
      <c r="U12" s="216"/>
      <c r="V12" s="216"/>
      <c r="W12" s="216"/>
      <c r="X12" s="6"/>
      <c r="Y12" s="6"/>
      <c r="Z12" s="216" t="str">
        <f ca="1">B12</f>
        <v>√2(√5 - 2)</v>
      </c>
      <c r="AA12" s="216"/>
      <c r="AB12" s="216"/>
      <c r="AC12" s="216"/>
      <c r="AD12" s="216"/>
      <c r="AE12" s="216"/>
      <c r="AF12" s="216"/>
      <c r="AG12" s="216"/>
      <c r="AH12" s="216"/>
      <c r="AI12" s="216"/>
      <c r="AJ12" s="216"/>
      <c r="AK12" s="216" t="str">
        <f ca="1">M12</f>
        <v>2√5(√3 + 2)</v>
      </c>
      <c r="AL12" s="216"/>
      <c r="AM12" s="216"/>
      <c r="AN12" s="216"/>
      <c r="AO12" s="216"/>
      <c r="AP12" s="216"/>
      <c r="AQ12" s="216"/>
      <c r="AR12" s="216"/>
      <c r="AS12" s="216"/>
      <c r="AT12" s="216"/>
      <c r="AU12" s="216"/>
      <c r="AV12" s="6"/>
      <c r="AW12" s="6"/>
    </row>
    <row r="13" spans="1:57" ht="15" customHeight="1" x14ac:dyDescent="0.3">
      <c r="A13" s="9">
        <v>17</v>
      </c>
      <c r="B13" s="216"/>
      <c r="C13" s="216"/>
      <c r="D13" s="216"/>
      <c r="E13" s="216"/>
      <c r="F13" s="216"/>
      <c r="G13" s="216"/>
      <c r="H13" s="216"/>
      <c r="I13" s="216"/>
      <c r="J13" s="216"/>
      <c r="K13" s="216"/>
      <c r="L13" s="216"/>
      <c r="M13" s="216"/>
      <c r="N13" s="216"/>
      <c r="O13" s="216"/>
      <c r="P13" s="216"/>
      <c r="Q13" s="216"/>
      <c r="R13" s="216"/>
      <c r="S13" s="216"/>
      <c r="T13" s="216"/>
      <c r="U13" s="216"/>
      <c r="V13" s="216"/>
      <c r="W13" s="216"/>
      <c r="X13" s="6"/>
      <c r="Y13" s="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6"/>
      <c r="AW13" s="6"/>
    </row>
    <row r="14" spans="1:57" ht="15" customHeight="1" x14ac:dyDescent="0.3">
      <c r="A14" s="9">
        <v>19</v>
      </c>
      <c r="B14" s="216"/>
      <c r="C14" s="216"/>
      <c r="D14" s="216"/>
      <c r="E14" s="216"/>
      <c r="F14" s="216"/>
      <c r="G14" s="216"/>
      <c r="H14" s="216"/>
      <c r="I14" s="216"/>
      <c r="J14" s="216"/>
      <c r="K14" s="216"/>
      <c r="L14" s="216"/>
      <c r="M14" s="216"/>
      <c r="N14" s="216"/>
      <c r="O14" s="216"/>
      <c r="P14" s="216"/>
      <c r="Q14" s="216"/>
      <c r="R14" s="216"/>
      <c r="S14" s="216"/>
      <c r="T14" s="216"/>
      <c r="U14" s="216"/>
      <c r="V14" s="216"/>
      <c r="W14" s="216"/>
      <c r="X14" s="6"/>
      <c r="Y14" s="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6"/>
      <c r="AW14" s="6"/>
    </row>
    <row r="15" spans="1:57" ht="15" customHeight="1" x14ac:dyDescent="0.3">
      <c r="A15" s="9">
        <v>6</v>
      </c>
      <c r="B15" s="5" t="s">
        <v>4</v>
      </c>
      <c r="C15" s="8">
        <f ca="1">INDEX($A$7:$A$17,RANDBETWEEN(1,4))</f>
        <v>3</v>
      </c>
      <c r="D15" s="8">
        <f ca="1">INDEX($A$7:$A$17,RANDBETWEEN(1,4))</f>
        <v>2</v>
      </c>
      <c r="E15" s="8">
        <f ca="1">INDEX($A$7:$A$17,RANDBETWEEN(1,4))</f>
        <v>7</v>
      </c>
      <c r="F15" s="8"/>
      <c r="G15" s="8"/>
      <c r="H15" s="8"/>
      <c r="I15" s="8"/>
      <c r="J15" s="8"/>
      <c r="K15" s="8"/>
      <c r="L15" s="8"/>
      <c r="M15" s="6" t="s">
        <v>5</v>
      </c>
      <c r="N15" s="8">
        <f ca="1">RANDBETWEEN(2,5)</f>
        <v>2</v>
      </c>
      <c r="O15" s="8">
        <f ca="1">RANDBETWEEN(1,5)</f>
        <v>3</v>
      </c>
      <c r="P15" s="8">
        <f ca="1">IF(S15=O15,S15-1,S15)</f>
        <v>7</v>
      </c>
      <c r="Q15" s="8"/>
      <c r="R15" s="8"/>
      <c r="S15" s="8">
        <f ca="1">RANDBETWEEN(3,8)</f>
        <v>7</v>
      </c>
      <c r="T15" s="8"/>
      <c r="U15" s="8"/>
      <c r="V15" s="8" t="str">
        <f ca="1">INDEX($A$3:$A$44,RANDBETWEEN(1,2))</f>
        <v>+</v>
      </c>
      <c r="W15" s="8" t="str">
        <f ca="1">INDEX($A$3:$A$44,RANDBETWEEN(1,2))</f>
        <v>-</v>
      </c>
      <c r="X15" s="6"/>
      <c r="Y15" s="6"/>
      <c r="Z15" s="5" t="s">
        <v>4</v>
      </c>
      <c r="AA15" s="5"/>
      <c r="AB15" s="5"/>
      <c r="AC15" s="5"/>
      <c r="AD15" s="5"/>
      <c r="AE15" s="5"/>
      <c r="AF15" s="5"/>
      <c r="AG15" s="5"/>
      <c r="AH15" s="5"/>
      <c r="AI15" s="5"/>
      <c r="AJ15" s="5"/>
      <c r="AK15" s="6" t="s">
        <v>5</v>
      </c>
      <c r="AL15" s="5"/>
      <c r="AM15" s="5"/>
      <c r="AN15" s="5"/>
      <c r="AO15" s="5"/>
      <c r="AP15" s="5"/>
      <c r="AQ15" s="5"/>
      <c r="AR15" s="5"/>
      <c r="AS15" s="5"/>
      <c r="AT15" s="5"/>
      <c r="AU15" s="5"/>
      <c r="AV15" s="6"/>
      <c r="AW15" s="6"/>
    </row>
    <row r="16" spans="1:57" ht="15" customHeight="1" x14ac:dyDescent="0.3">
      <c r="A16" s="9">
        <v>10</v>
      </c>
      <c r="B16" s="216" t="str">
        <f ca="1">CONCATENATE("(√",C15," + ",D15,")(√",C15," + ",E15,")")</f>
        <v>(√3 + 2)(√3 + 7)</v>
      </c>
      <c r="C16" s="216"/>
      <c r="D16" s="216"/>
      <c r="E16" s="216"/>
      <c r="F16" s="216"/>
      <c r="G16" s="216"/>
      <c r="H16" s="216"/>
      <c r="I16" s="216"/>
      <c r="J16" s="216"/>
      <c r="K16" s="216"/>
      <c r="L16" s="216"/>
      <c r="M16" s="216" t="str">
        <f ca="1">CONCATENATE("(√",N15," ",V15," ",O15,")(√",N15," ",W15," ",P15,")")</f>
        <v>(√2 + 3)(√2 - 7)</v>
      </c>
      <c r="N16" s="216"/>
      <c r="O16" s="216"/>
      <c r="P16" s="216"/>
      <c r="Q16" s="216"/>
      <c r="R16" s="216"/>
      <c r="S16" s="216"/>
      <c r="T16" s="216"/>
      <c r="U16" s="216"/>
      <c r="V16" s="216"/>
      <c r="W16" s="216"/>
      <c r="X16" s="6"/>
      <c r="Y16" s="6"/>
      <c r="Z16" s="216" t="str">
        <f ca="1">B16</f>
        <v>(√3 + 2)(√3 + 7)</v>
      </c>
      <c r="AA16" s="216"/>
      <c r="AB16" s="216"/>
      <c r="AC16" s="216"/>
      <c r="AD16" s="216"/>
      <c r="AE16" s="216"/>
      <c r="AF16" s="216"/>
      <c r="AG16" s="216"/>
      <c r="AH16" s="216"/>
      <c r="AI16" s="216"/>
      <c r="AJ16" s="216"/>
      <c r="AK16" s="216" t="str">
        <f ca="1">M16</f>
        <v>(√2 + 3)(√2 - 7)</v>
      </c>
      <c r="AL16" s="216"/>
      <c r="AM16" s="216"/>
      <c r="AN16" s="216"/>
      <c r="AO16" s="216"/>
      <c r="AP16" s="216"/>
      <c r="AQ16" s="216"/>
      <c r="AR16" s="216"/>
      <c r="AS16" s="216"/>
      <c r="AT16" s="216"/>
      <c r="AU16" s="216"/>
      <c r="AV16" s="6"/>
      <c r="AW16" s="6"/>
    </row>
    <row r="17" spans="1:49" ht="15" customHeight="1" x14ac:dyDescent="0.3">
      <c r="A17" s="9">
        <v>14</v>
      </c>
      <c r="B17" s="216"/>
      <c r="C17" s="216"/>
      <c r="D17" s="216"/>
      <c r="E17" s="216"/>
      <c r="F17" s="216"/>
      <c r="G17" s="216"/>
      <c r="H17" s="216"/>
      <c r="I17" s="216"/>
      <c r="J17" s="216"/>
      <c r="K17" s="216"/>
      <c r="L17" s="216"/>
      <c r="M17" s="216"/>
      <c r="N17" s="216"/>
      <c r="O17" s="216"/>
      <c r="P17" s="216"/>
      <c r="Q17" s="216"/>
      <c r="R17" s="216"/>
      <c r="S17" s="216"/>
      <c r="T17" s="216"/>
      <c r="U17" s="216"/>
      <c r="V17" s="216"/>
      <c r="W17" s="216"/>
      <c r="X17" s="6"/>
      <c r="Y17" s="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6"/>
      <c r="AW17" s="6"/>
    </row>
    <row r="18" spans="1:49" ht="15" customHeight="1" x14ac:dyDescent="0.3">
      <c r="A18" s="9"/>
      <c r="B18" s="216"/>
      <c r="C18" s="216"/>
      <c r="D18" s="216"/>
      <c r="E18" s="216"/>
      <c r="F18" s="216"/>
      <c r="G18" s="216"/>
      <c r="H18" s="216"/>
      <c r="I18" s="216"/>
      <c r="J18" s="216"/>
      <c r="K18" s="216"/>
      <c r="L18" s="216"/>
      <c r="M18" s="216"/>
      <c r="N18" s="216"/>
      <c r="O18" s="216"/>
      <c r="P18" s="216"/>
      <c r="Q18" s="216"/>
      <c r="R18" s="216"/>
      <c r="S18" s="216"/>
      <c r="T18" s="216"/>
      <c r="U18" s="216"/>
      <c r="V18" s="216"/>
      <c r="W18" s="216"/>
      <c r="X18" s="6"/>
      <c r="Y18" s="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6"/>
      <c r="AW18" s="6"/>
    </row>
    <row r="19" spans="1:49" ht="15" customHeight="1" x14ac:dyDescent="0.3">
      <c r="A19" s="9"/>
      <c r="B19" s="5" t="s">
        <v>6</v>
      </c>
      <c r="C19" s="8">
        <f ca="1">RANDBETWEEN(2,5)</f>
        <v>3</v>
      </c>
      <c r="D19" s="8">
        <f ca="1">RANDBETWEEN(1,5)</f>
        <v>4</v>
      </c>
      <c r="E19" s="8">
        <f ca="1">RANDBETWEEN(3,8)</f>
        <v>5</v>
      </c>
      <c r="F19" s="8"/>
      <c r="G19" s="8"/>
      <c r="H19" s="8"/>
      <c r="I19" s="8"/>
      <c r="J19" s="8"/>
      <c r="K19" s="8" t="str">
        <f ca="1">INDEX($A$3:$A$44,RANDBETWEEN(1,2))</f>
        <v>-</v>
      </c>
      <c r="L19" s="8" t="str">
        <f ca="1">INDEX($A$3:$A$44,RANDBETWEEN(1,2))</f>
        <v>-</v>
      </c>
      <c r="M19" s="6" t="s">
        <v>7</v>
      </c>
      <c r="N19" s="5"/>
      <c r="O19" s="8">
        <f ca="1">INDEX($A$7:$A$17,RANDBETWEEN(1,4))</f>
        <v>7</v>
      </c>
      <c r="P19" s="8">
        <f ca="1">INDEX($A$7:$A$17,RANDBETWEEN(1,4))</f>
        <v>5</v>
      </c>
      <c r="Q19" s="8"/>
      <c r="R19" s="8"/>
      <c r="S19" s="8"/>
      <c r="T19" s="8"/>
      <c r="U19" s="8"/>
      <c r="V19" s="8"/>
      <c r="W19" s="8" t="str">
        <f ca="1">INDEX($A$3:$A$44,RANDBETWEEN(1,1))</f>
        <v>+</v>
      </c>
      <c r="X19" s="6"/>
      <c r="Y19" s="6"/>
      <c r="Z19" s="5" t="s">
        <v>6</v>
      </c>
      <c r="AA19" s="5"/>
      <c r="AB19" s="5"/>
      <c r="AC19" s="5"/>
      <c r="AD19" s="5"/>
      <c r="AE19" s="5"/>
      <c r="AF19" s="5"/>
      <c r="AG19" s="5"/>
      <c r="AH19" s="5"/>
      <c r="AI19" s="5"/>
      <c r="AJ19" s="5"/>
      <c r="AK19" s="6" t="s">
        <v>7</v>
      </c>
      <c r="AL19" s="5"/>
      <c r="AM19" s="5"/>
      <c r="AN19" s="5"/>
      <c r="AO19" s="5"/>
      <c r="AP19" s="5"/>
      <c r="AQ19" s="5"/>
      <c r="AR19" s="5"/>
      <c r="AS19" s="5"/>
      <c r="AT19" s="5"/>
      <c r="AU19" s="5"/>
      <c r="AV19" s="6"/>
      <c r="AW19" s="6"/>
    </row>
    <row r="20" spans="1:49" ht="15" customHeight="1" x14ac:dyDescent="0.3">
      <c r="A20" s="9"/>
      <c r="B20" s="216" t="str">
        <f ca="1">CONCATENATE("(√",C19," ",K19," ",D19,")(",E19," ",L19," √",C19,")")</f>
        <v>(√3 - 4)(5 - √3)</v>
      </c>
      <c r="C20" s="216"/>
      <c r="D20" s="216"/>
      <c r="E20" s="216"/>
      <c r="F20" s="216"/>
      <c r="G20" s="216"/>
      <c r="H20" s="216"/>
      <c r="I20" s="216"/>
      <c r="J20" s="216"/>
      <c r="K20" s="216"/>
      <c r="L20" s="216"/>
      <c r="M20" s="216" t="str">
        <f ca="1">CONCATENATE("(√",O19," ",W19," ",P19,")²")</f>
        <v>(√7 + 5)²</v>
      </c>
      <c r="N20" s="216"/>
      <c r="O20" s="216"/>
      <c r="P20" s="216"/>
      <c r="Q20" s="216"/>
      <c r="R20" s="216"/>
      <c r="S20" s="216"/>
      <c r="T20" s="216"/>
      <c r="U20" s="216"/>
      <c r="V20" s="216"/>
      <c r="W20" s="216"/>
      <c r="X20" s="6"/>
      <c r="Y20" s="6"/>
      <c r="Z20" s="216" t="str">
        <f ca="1">B20</f>
        <v>(√3 - 4)(5 - √3)</v>
      </c>
      <c r="AA20" s="216"/>
      <c r="AB20" s="216"/>
      <c r="AC20" s="216"/>
      <c r="AD20" s="216"/>
      <c r="AE20" s="216"/>
      <c r="AF20" s="216"/>
      <c r="AG20" s="216"/>
      <c r="AH20" s="216"/>
      <c r="AI20" s="216"/>
      <c r="AJ20" s="216"/>
      <c r="AK20" s="216" t="str">
        <f ca="1">M20</f>
        <v>(√7 + 5)²</v>
      </c>
      <c r="AL20" s="216"/>
      <c r="AM20" s="216"/>
      <c r="AN20" s="216"/>
      <c r="AO20" s="216"/>
      <c r="AP20" s="216"/>
      <c r="AQ20" s="216"/>
      <c r="AR20" s="216"/>
      <c r="AS20" s="216"/>
      <c r="AT20" s="216"/>
      <c r="AU20" s="216"/>
      <c r="AV20" s="6"/>
      <c r="AW20" s="6"/>
    </row>
    <row r="21" spans="1:49" ht="15" customHeight="1" x14ac:dyDescent="0.3">
      <c r="A21" s="9"/>
      <c r="B21" s="216"/>
      <c r="C21" s="216"/>
      <c r="D21" s="216"/>
      <c r="E21" s="216"/>
      <c r="F21" s="216"/>
      <c r="G21" s="216"/>
      <c r="H21" s="216"/>
      <c r="I21" s="216"/>
      <c r="J21" s="216"/>
      <c r="K21" s="216"/>
      <c r="L21" s="216"/>
      <c r="M21" s="216"/>
      <c r="N21" s="216"/>
      <c r="O21" s="216"/>
      <c r="P21" s="216"/>
      <c r="Q21" s="216"/>
      <c r="R21" s="216"/>
      <c r="S21" s="216"/>
      <c r="T21" s="216"/>
      <c r="U21" s="216"/>
      <c r="V21" s="216"/>
      <c r="W21" s="216"/>
      <c r="X21" s="6"/>
      <c r="Y21" s="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6"/>
      <c r="AW21" s="6"/>
    </row>
    <row r="22" spans="1:49" ht="15" customHeight="1" x14ac:dyDescent="0.3">
      <c r="A22" s="9"/>
      <c r="B22" s="216"/>
      <c r="C22" s="216"/>
      <c r="D22" s="216"/>
      <c r="E22" s="216"/>
      <c r="F22" s="216"/>
      <c r="G22" s="216"/>
      <c r="H22" s="216"/>
      <c r="I22" s="216"/>
      <c r="J22" s="216"/>
      <c r="K22" s="216"/>
      <c r="L22" s="216"/>
      <c r="M22" s="216"/>
      <c r="N22" s="216"/>
      <c r="O22" s="216"/>
      <c r="P22" s="216"/>
      <c r="Q22" s="216"/>
      <c r="R22" s="216"/>
      <c r="S22" s="216"/>
      <c r="T22" s="216"/>
      <c r="U22" s="216"/>
      <c r="V22" s="216"/>
      <c r="W22" s="216"/>
      <c r="X22" s="6"/>
      <c r="Y22" s="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6"/>
      <c r="AW22" s="6"/>
    </row>
    <row r="23" spans="1:49" ht="15" customHeight="1" x14ac:dyDescent="0.3">
      <c r="A23" s="9"/>
      <c r="B23" s="5" t="s">
        <v>8</v>
      </c>
      <c r="C23" s="5"/>
      <c r="D23" s="8">
        <f ca="1">INDEX($A$7:$A$17,RANDBETWEEN(1,4))</f>
        <v>7</v>
      </c>
      <c r="E23" s="8">
        <f ca="1">INDEX($A$7:$A$17,RANDBETWEEN(1,4))</f>
        <v>5</v>
      </c>
      <c r="F23" s="8"/>
      <c r="G23" s="8"/>
      <c r="H23" s="8">
        <f ca="1">RANDBETWEEN(2,3)</f>
        <v>2</v>
      </c>
      <c r="I23" s="8"/>
      <c r="J23" s="8"/>
      <c r="K23" s="8"/>
      <c r="L23" s="8" t="str">
        <f ca="1">INDEX($A$3:$A$44,RANDBETWEEN(1,2))</f>
        <v>+</v>
      </c>
      <c r="M23" s="6" t="s">
        <v>9</v>
      </c>
      <c r="N23" s="8">
        <f ca="1">INDEX($A$7:$A$17,RANDBETWEEN(1,4))</f>
        <v>7</v>
      </c>
      <c r="O23" s="8">
        <f ca="1">INDEX($A$7:$A$17,RANDBETWEEN(1,4))</f>
        <v>5</v>
      </c>
      <c r="P23" s="8">
        <f ca="1">INDEX($A$7:$A$17,RANDBETWEEN(1,4))</f>
        <v>7</v>
      </c>
      <c r="Q23" s="8">
        <f ca="1">RANDBETWEEN(2,5)</f>
        <v>2</v>
      </c>
      <c r="R23" s="8"/>
      <c r="S23" s="8"/>
      <c r="T23" s="8"/>
      <c r="U23" s="8"/>
      <c r="V23" s="8"/>
      <c r="W23" s="8"/>
      <c r="X23" s="6"/>
      <c r="Y23" s="6"/>
      <c r="Z23" s="5" t="s">
        <v>8</v>
      </c>
      <c r="AA23" s="5"/>
      <c r="AB23" s="5"/>
      <c r="AC23" s="5"/>
      <c r="AD23" s="5"/>
      <c r="AE23" s="5"/>
      <c r="AF23" s="5"/>
      <c r="AG23" s="5"/>
      <c r="AH23" s="5"/>
      <c r="AI23" s="5"/>
      <c r="AJ23" s="5"/>
      <c r="AK23" s="6" t="s">
        <v>9</v>
      </c>
      <c r="AL23" s="5"/>
      <c r="AM23" s="5"/>
      <c r="AN23" s="5"/>
      <c r="AO23" s="5"/>
      <c r="AP23" s="5"/>
      <c r="AQ23" s="5"/>
      <c r="AR23" s="5"/>
      <c r="AS23" s="5"/>
      <c r="AT23" s="5"/>
      <c r="AU23" s="5"/>
      <c r="AV23" s="6"/>
      <c r="AW23" s="6"/>
    </row>
    <row r="24" spans="1:49" ht="15" customHeight="1" x14ac:dyDescent="0.3">
      <c r="A24" s="9"/>
      <c r="B24" s="216" t="str">
        <f ca="1">CONCATENATE("(",H23,"√",D23," ",L23," ",E23,")²")</f>
        <v>(2√7 + 5)²</v>
      </c>
      <c r="C24" s="216"/>
      <c r="D24" s="216"/>
      <c r="E24" s="216"/>
      <c r="F24" s="216"/>
      <c r="G24" s="216"/>
      <c r="H24" s="216"/>
      <c r="I24" s="216"/>
      <c r="J24" s="216"/>
      <c r="K24" s="216"/>
      <c r="L24" s="216"/>
      <c r="M24" s="216" t="str">
        <f ca="1">CONCATENATE("(√",N23," + ",O23,")(√",N23," + ",P23,")(√",N23," + ",Q23,")")</f>
        <v>(√7 + 5)(√7 + 7)(√7 + 2)</v>
      </c>
      <c r="N24" s="216"/>
      <c r="O24" s="216"/>
      <c r="P24" s="216"/>
      <c r="Q24" s="216"/>
      <c r="R24" s="216"/>
      <c r="S24" s="216"/>
      <c r="T24" s="216"/>
      <c r="U24" s="216"/>
      <c r="V24" s="216"/>
      <c r="W24" s="216"/>
      <c r="X24" s="6"/>
      <c r="Y24" s="6"/>
      <c r="Z24" s="216" t="str">
        <f ca="1">B24</f>
        <v>(2√7 + 5)²</v>
      </c>
      <c r="AA24" s="216"/>
      <c r="AB24" s="216"/>
      <c r="AC24" s="216"/>
      <c r="AD24" s="216"/>
      <c r="AE24" s="216"/>
      <c r="AF24" s="216"/>
      <c r="AG24" s="216"/>
      <c r="AH24" s="216"/>
      <c r="AI24" s="216"/>
      <c r="AJ24" s="216"/>
      <c r="AK24" s="216" t="str">
        <f ca="1">M24</f>
        <v>(√7 + 5)(√7 + 7)(√7 + 2)</v>
      </c>
      <c r="AL24" s="216"/>
      <c r="AM24" s="216"/>
      <c r="AN24" s="216"/>
      <c r="AO24" s="216"/>
      <c r="AP24" s="216"/>
      <c r="AQ24" s="216"/>
      <c r="AR24" s="216"/>
      <c r="AS24" s="216"/>
      <c r="AT24" s="216"/>
      <c r="AU24" s="216"/>
      <c r="AV24" s="6"/>
      <c r="AW24" s="6"/>
    </row>
    <row r="25" spans="1:49" ht="15" customHeight="1" x14ac:dyDescent="0.3">
      <c r="A25" s="9"/>
      <c r="B25" s="216"/>
      <c r="C25" s="216"/>
      <c r="D25" s="216"/>
      <c r="E25" s="216"/>
      <c r="F25" s="216"/>
      <c r="G25" s="216"/>
      <c r="H25" s="216"/>
      <c r="I25" s="216"/>
      <c r="J25" s="216"/>
      <c r="K25" s="216"/>
      <c r="L25" s="216"/>
      <c r="M25" s="216"/>
      <c r="N25" s="216"/>
      <c r="O25" s="216"/>
      <c r="P25" s="216"/>
      <c r="Q25" s="216"/>
      <c r="R25" s="216"/>
      <c r="S25" s="216"/>
      <c r="T25" s="216"/>
      <c r="U25" s="216"/>
      <c r="V25" s="216"/>
      <c r="W25" s="216"/>
      <c r="X25" s="6"/>
      <c r="Y25" s="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6"/>
      <c r="AV25" s="6"/>
      <c r="AW25" s="6"/>
    </row>
    <row r="26" spans="1:49" ht="15" customHeight="1" x14ac:dyDescent="0.3">
      <c r="A26" s="9"/>
      <c r="B26" s="216"/>
      <c r="C26" s="216"/>
      <c r="D26" s="216"/>
      <c r="E26" s="216"/>
      <c r="F26" s="216"/>
      <c r="G26" s="216"/>
      <c r="H26" s="216"/>
      <c r="I26" s="216"/>
      <c r="J26" s="216"/>
      <c r="K26" s="216"/>
      <c r="L26" s="216"/>
      <c r="M26" s="216"/>
      <c r="N26" s="216"/>
      <c r="O26" s="216"/>
      <c r="P26" s="216"/>
      <c r="Q26" s="216"/>
      <c r="R26" s="216"/>
      <c r="S26" s="216"/>
      <c r="T26" s="216"/>
      <c r="U26" s="216"/>
      <c r="V26" s="216"/>
      <c r="W26" s="216"/>
      <c r="X26" s="6"/>
      <c r="Y26" s="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6"/>
      <c r="AW26" s="6"/>
    </row>
    <row r="27" spans="1:49" ht="15" customHeight="1" x14ac:dyDescent="0.3">
      <c r="A27" s="9"/>
      <c r="B27" s="5" t="s">
        <v>10</v>
      </c>
      <c r="C27" s="8">
        <f ca="1">INDEX($A$7:$A$17,RANDBETWEEN(1,4))</f>
        <v>3</v>
      </c>
      <c r="D27" s="8">
        <f ca="1">INDEX($A$7:$A$17,RANDBETWEEN(1,4))</f>
        <v>7</v>
      </c>
      <c r="E27" s="8">
        <f ca="1">INDEX($A$7:$A$17,RANDBETWEEN(1,4))</f>
        <v>3</v>
      </c>
      <c r="F27" s="8">
        <f ca="1">INDEX($A$7:$A$17,RANDBETWEEN(1,4))</f>
        <v>2</v>
      </c>
      <c r="G27" s="8">
        <f ca="1">RANDBETWEEN(3,8)</f>
        <v>8</v>
      </c>
      <c r="H27" s="8"/>
      <c r="I27" s="8"/>
      <c r="J27" s="8" t="str">
        <f ca="1">INDEX($A$3:$A$44,RANDBETWEEN(1,1))</f>
        <v>+</v>
      </c>
      <c r="K27" s="8" t="str">
        <f ca="1">INDEX($A$3:$A$44,RANDBETWEEN(1,1))</f>
        <v>+</v>
      </c>
      <c r="L27" s="8" t="str">
        <f ca="1">INDEX($A$3:$A$44,RANDBETWEEN(1,1))</f>
        <v>+</v>
      </c>
      <c r="M27" s="6" t="s">
        <v>11</v>
      </c>
      <c r="N27" s="8">
        <f ca="1">INDEX($A$7:$A$17,RANDBETWEEN(1,4))</f>
        <v>3</v>
      </c>
      <c r="O27" s="8">
        <f ca="1">INDEX($A$7:$A$17,RANDBETWEEN(1,4))</f>
        <v>5</v>
      </c>
      <c r="P27" s="8">
        <f ca="1">INDEX($A$7:$A$17,RANDBETWEEN(1,4))</f>
        <v>2</v>
      </c>
      <c r="Q27" s="8">
        <f ca="1">INDEX($A$7:$A$17,RANDBETWEEN(1,4))</f>
        <v>3</v>
      </c>
      <c r="R27" s="8">
        <f ca="1">(RANDBETWEEN(2,4)*2)-1</f>
        <v>5</v>
      </c>
      <c r="S27" s="8"/>
      <c r="T27" s="8"/>
      <c r="U27" s="8"/>
      <c r="V27" s="8" t="str">
        <f ca="1">INDEX($A$3:$A$44,RANDBETWEEN(1,1))</f>
        <v>+</v>
      </c>
      <c r="W27" s="8" t="str">
        <f ca="1">INDEX($A$3:$A$44,RANDBETWEEN(1,1))</f>
        <v>+</v>
      </c>
      <c r="X27" s="6"/>
      <c r="Y27" s="6"/>
      <c r="Z27" s="5" t="s">
        <v>10</v>
      </c>
      <c r="AA27" s="5"/>
      <c r="AB27" s="5"/>
      <c r="AC27" s="5"/>
      <c r="AD27" s="5"/>
      <c r="AE27" s="5"/>
      <c r="AF27" s="5"/>
      <c r="AG27" s="5"/>
      <c r="AH27" s="5"/>
      <c r="AI27" s="5"/>
      <c r="AJ27" s="5"/>
      <c r="AK27" s="6" t="s">
        <v>11</v>
      </c>
      <c r="AL27" s="5"/>
      <c r="AM27" s="5"/>
      <c r="AN27" s="5"/>
      <c r="AO27" s="5"/>
      <c r="AP27" s="5"/>
      <c r="AQ27" s="5"/>
      <c r="AR27" s="5"/>
      <c r="AS27" s="5"/>
      <c r="AT27" s="5"/>
      <c r="AU27" s="5"/>
      <c r="AV27" s="6"/>
      <c r="AW27" s="6"/>
    </row>
    <row r="28" spans="1:49" ht="15" customHeight="1" x14ac:dyDescent="0.3">
      <c r="A28" s="9"/>
      <c r="B28" s="216" t="str">
        <f ca="1">CONCATENATE("(√",C27," ",J27," ",D27,")(√",C27," ",K27," ",E27,")(√",F27," ",L27," ",G27,")")</f>
        <v>(√3 + 7)(√3 + 3)(√2 + 8)</v>
      </c>
      <c r="C28" s="216"/>
      <c r="D28" s="216"/>
      <c r="E28" s="216"/>
      <c r="F28" s="216"/>
      <c r="G28" s="216"/>
      <c r="H28" s="216"/>
      <c r="I28" s="216"/>
      <c r="J28" s="216"/>
      <c r="K28" s="216"/>
      <c r="L28" s="216"/>
      <c r="M28" s="216" t="str">
        <f ca="1">CONCATENATE("(√",O27," ",V27," ",P27,")²(",Q27," ",W27," √",R27,")")</f>
        <v>(√5 + 2)²(3 + √5)</v>
      </c>
      <c r="N28" s="216"/>
      <c r="O28" s="216"/>
      <c r="P28" s="216"/>
      <c r="Q28" s="216"/>
      <c r="R28" s="216"/>
      <c r="S28" s="216"/>
      <c r="T28" s="216"/>
      <c r="U28" s="216"/>
      <c r="V28" s="216"/>
      <c r="W28" s="216"/>
      <c r="X28" s="6"/>
      <c r="Y28" s="6"/>
      <c r="Z28" s="216" t="str">
        <f ca="1">B28</f>
        <v>(√3 + 7)(√3 + 3)(√2 + 8)</v>
      </c>
      <c r="AA28" s="216"/>
      <c r="AB28" s="216"/>
      <c r="AC28" s="216"/>
      <c r="AD28" s="216"/>
      <c r="AE28" s="216"/>
      <c r="AF28" s="216"/>
      <c r="AG28" s="216"/>
      <c r="AH28" s="216"/>
      <c r="AI28" s="216"/>
      <c r="AJ28" s="216"/>
      <c r="AK28" s="216" t="str">
        <f ca="1">M28</f>
        <v>(√5 + 2)²(3 + √5)</v>
      </c>
      <c r="AL28" s="216"/>
      <c r="AM28" s="216"/>
      <c r="AN28" s="216"/>
      <c r="AO28" s="216"/>
      <c r="AP28" s="216"/>
      <c r="AQ28" s="216"/>
      <c r="AR28" s="216"/>
      <c r="AS28" s="216"/>
      <c r="AT28" s="216"/>
      <c r="AU28" s="216"/>
      <c r="AV28" s="6"/>
      <c r="AW28" s="6"/>
    </row>
    <row r="29" spans="1:49" ht="15" customHeight="1" x14ac:dyDescent="0.3">
      <c r="A29" s="9"/>
      <c r="B29" s="216"/>
      <c r="C29" s="216"/>
      <c r="D29" s="216"/>
      <c r="E29" s="216"/>
      <c r="F29" s="216"/>
      <c r="G29" s="216"/>
      <c r="H29" s="216"/>
      <c r="I29" s="216"/>
      <c r="J29" s="216"/>
      <c r="K29" s="216"/>
      <c r="L29" s="216"/>
      <c r="M29" s="216"/>
      <c r="N29" s="216"/>
      <c r="O29" s="216"/>
      <c r="P29" s="216"/>
      <c r="Q29" s="216"/>
      <c r="R29" s="216"/>
      <c r="S29" s="216"/>
      <c r="T29" s="216"/>
      <c r="U29" s="216"/>
      <c r="V29" s="216"/>
      <c r="W29" s="216"/>
      <c r="X29" s="6"/>
      <c r="Y29" s="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6"/>
      <c r="AW29" s="6"/>
    </row>
    <row r="30" spans="1:49" ht="15" customHeight="1" x14ac:dyDescent="0.3">
      <c r="A30" s="9"/>
      <c r="B30" s="216"/>
      <c r="C30" s="216"/>
      <c r="D30" s="216"/>
      <c r="E30" s="216"/>
      <c r="F30" s="216"/>
      <c r="G30" s="216"/>
      <c r="H30" s="216"/>
      <c r="I30" s="216"/>
      <c r="J30" s="216"/>
      <c r="K30" s="216"/>
      <c r="L30" s="216"/>
      <c r="M30" s="216"/>
      <c r="N30" s="216"/>
      <c r="O30" s="216"/>
      <c r="P30" s="216"/>
      <c r="Q30" s="216"/>
      <c r="R30" s="216"/>
      <c r="S30" s="216"/>
      <c r="T30" s="216"/>
      <c r="U30" s="216"/>
      <c r="V30" s="216"/>
      <c r="W30" s="216"/>
      <c r="X30" s="6"/>
      <c r="Y30" s="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6"/>
      <c r="AW30" s="6"/>
    </row>
    <row r="31" spans="1:49" ht="15" customHeight="1" x14ac:dyDescent="0.3">
      <c r="A31" s="9"/>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row>
    <row r="32" spans="1:49" ht="15" customHeight="1" x14ac:dyDescent="0.3">
      <c r="A32" s="9"/>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row>
    <row r="33" spans="1:49" ht="10.199999999999999" customHeight="1" x14ac:dyDescent="0.3">
      <c r="A33" s="9"/>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row>
    <row r="34" spans="1:49" ht="15" customHeight="1" x14ac:dyDescent="0.3">
      <c r="A34" s="9"/>
      <c r="B34" s="258" t="str">
        <f>CONCATENATE(B1," Answer Key")</f>
        <v>Expanding Brackets Using Surds Answer Key</v>
      </c>
      <c r="C34" s="258"/>
      <c r="D34" s="258"/>
      <c r="E34" s="258"/>
      <c r="F34" s="258"/>
      <c r="G34" s="258"/>
      <c r="H34" s="258"/>
      <c r="I34" s="258"/>
      <c r="J34" s="258"/>
      <c r="K34" s="258"/>
      <c r="L34" s="258"/>
      <c r="M34" s="258"/>
      <c r="N34" s="258"/>
      <c r="O34" s="258"/>
      <c r="P34" s="258"/>
      <c r="Q34" s="258"/>
      <c r="R34" s="258"/>
      <c r="S34" s="258"/>
      <c r="T34" s="31"/>
      <c r="U34" s="31"/>
      <c r="V34" s="31"/>
      <c r="W34" s="31"/>
      <c r="X34" s="31"/>
      <c r="Y34" s="6"/>
      <c r="Z34" s="258" t="str">
        <f>B34</f>
        <v>Expanding Brackets Using Surds Answer Key</v>
      </c>
      <c r="AA34" s="258"/>
      <c r="AB34" s="258"/>
      <c r="AC34" s="258"/>
      <c r="AD34" s="258"/>
      <c r="AE34" s="258"/>
      <c r="AF34" s="258"/>
      <c r="AG34" s="258"/>
      <c r="AH34" s="258"/>
      <c r="AI34" s="258"/>
      <c r="AJ34" s="258"/>
      <c r="AK34" s="258"/>
      <c r="AL34" s="258"/>
      <c r="AM34" s="258"/>
      <c r="AN34" s="258"/>
      <c r="AO34" s="258"/>
      <c r="AP34" s="258"/>
      <c r="AQ34" s="258"/>
      <c r="AR34" s="31"/>
      <c r="AS34" s="31"/>
      <c r="AT34" s="31"/>
      <c r="AU34" s="31"/>
      <c r="AV34" s="31"/>
      <c r="AW34" s="6"/>
    </row>
    <row r="35" spans="1:49" ht="15" customHeight="1" x14ac:dyDescent="0.3">
      <c r="A35" s="9"/>
      <c r="B35" s="258"/>
      <c r="C35" s="258"/>
      <c r="D35" s="258"/>
      <c r="E35" s="258"/>
      <c r="F35" s="258"/>
      <c r="G35" s="258"/>
      <c r="H35" s="258"/>
      <c r="I35" s="258"/>
      <c r="J35" s="258"/>
      <c r="K35" s="258"/>
      <c r="L35" s="258"/>
      <c r="M35" s="258"/>
      <c r="N35" s="258"/>
      <c r="O35" s="258"/>
      <c r="P35" s="258"/>
      <c r="Q35" s="258"/>
      <c r="R35" s="258"/>
      <c r="S35" s="258"/>
      <c r="T35" s="31"/>
      <c r="U35" s="31"/>
      <c r="V35" s="31"/>
      <c r="W35" s="31"/>
      <c r="X35" s="31"/>
      <c r="Y35" s="6"/>
      <c r="Z35" s="258"/>
      <c r="AA35" s="258"/>
      <c r="AB35" s="258"/>
      <c r="AC35" s="258"/>
      <c r="AD35" s="258"/>
      <c r="AE35" s="258"/>
      <c r="AF35" s="258"/>
      <c r="AG35" s="258"/>
      <c r="AH35" s="258"/>
      <c r="AI35" s="258"/>
      <c r="AJ35" s="258"/>
      <c r="AK35" s="258"/>
      <c r="AL35" s="258"/>
      <c r="AM35" s="258"/>
      <c r="AN35" s="258"/>
      <c r="AO35" s="258"/>
      <c r="AP35" s="258"/>
      <c r="AQ35" s="258"/>
      <c r="AR35" s="31"/>
      <c r="AS35" s="31"/>
      <c r="AT35" s="31"/>
      <c r="AU35" s="31"/>
      <c r="AV35" s="31"/>
      <c r="AW35" s="6"/>
    </row>
    <row r="36" spans="1:49" ht="15" customHeight="1" x14ac:dyDescent="0.3">
      <c r="A36" s="9"/>
      <c r="B36" s="258"/>
      <c r="C36" s="258"/>
      <c r="D36" s="258"/>
      <c r="E36" s="258"/>
      <c r="F36" s="258"/>
      <c r="G36" s="258"/>
      <c r="H36" s="258"/>
      <c r="I36" s="258"/>
      <c r="J36" s="258"/>
      <c r="K36" s="258"/>
      <c r="L36" s="258"/>
      <c r="M36" s="258"/>
      <c r="N36" s="258"/>
      <c r="O36" s="258"/>
      <c r="P36" s="258"/>
      <c r="Q36" s="258"/>
      <c r="R36" s="258"/>
      <c r="S36" s="258"/>
      <c r="T36" s="31"/>
      <c r="U36" s="31"/>
      <c r="V36" s="31"/>
      <c r="W36" s="31"/>
      <c r="X36" s="31"/>
      <c r="Y36" s="6"/>
      <c r="Z36" s="258"/>
      <c r="AA36" s="258"/>
      <c r="AB36" s="258"/>
      <c r="AC36" s="258"/>
      <c r="AD36" s="258"/>
      <c r="AE36" s="258"/>
      <c r="AF36" s="258"/>
      <c r="AG36" s="258"/>
      <c r="AH36" s="258"/>
      <c r="AI36" s="258"/>
      <c r="AJ36" s="258"/>
      <c r="AK36" s="258"/>
      <c r="AL36" s="258"/>
      <c r="AM36" s="258"/>
      <c r="AN36" s="258"/>
      <c r="AO36" s="258"/>
      <c r="AP36" s="258"/>
      <c r="AQ36" s="258"/>
      <c r="AR36" s="31"/>
      <c r="AS36" s="31"/>
      <c r="AT36" s="31"/>
      <c r="AU36" s="31"/>
      <c r="AV36" s="31"/>
      <c r="AW36" s="6"/>
    </row>
    <row r="37" spans="1:49" ht="15" customHeight="1" x14ac:dyDescent="0.3">
      <c r="A37" s="9"/>
      <c r="B37" s="258"/>
      <c r="C37" s="258"/>
      <c r="D37" s="258"/>
      <c r="E37" s="258"/>
      <c r="F37" s="258"/>
      <c r="G37" s="258"/>
      <c r="H37" s="258"/>
      <c r="I37" s="258"/>
      <c r="J37" s="258"/>
      <c r="K37" s="258"/>
      <c r="L37" s="258"/>
      <c r="M37" s="258"/>
      <c r="N37" s="258"/>
      <c r="O37" s="258"/>
      <c r="P37" s="258"/>
      <c r="Q37" s="258"/>
      <c r="R37" s="258"/>
      <c r="S37" s="258"/>
      <c r="T37" s="31"/>
      <c r="U37" s="31"/>
      <c r="V37" s="31"/>
      <c r="W37" s="31"/>
      <c r="X37" s="31"/>
      <c r="Y37" s="6"/>
      <c r="Z37" s="258"/>
      <c r="AA37" s="258"/>
      <c r="AB37" s="258"/>
      <c r="AC37" s="258"/>
      <c r="AD37" s="258"/>
      <c r="AE37" s="258"/>
      <c r="AF37" s="258"/>
      <c r="AG37" s="258"/>
      <c r="AH37" s="258"/>
      <c r="AI37" s="258"/>
      <c r="AJ37" s="258"/>
      <c r="AK37" s="258"/>
      <c r="AL37" s="258"/>
      <c r="AM37" s="258"/>
      <c r="AN37" s="258"/>
      <c r="AO37" s="258"/>
      <c r="AP37" s="258"/>
      <c r="AQ37" s="258"/>
      <c r="AR37" s="31"/>
      <c r="AS37" s="31"/>
      <c r="AT37" s="31"/>
      <c r="AU37" s="31"/>
      <c r="AV37" s="31"/>
      <c r="AW37" s="6"/>
    </row>
    <row r="38" spans="1:49" ht="15" customHeight="1" x14ac:dyDescent="0.3">
      <c r="A38" s="9"/>
      <c r="B38" s="258"/>
      <c r="C38" s="258"/>
      <c r="D38" s="258"/>
      <c r="E38" s="258"/>
      <c r="F38" s="258"/>
      <c r="G38" s="258"/>
      <c r="H38" s="258"/>
      <c r="I38" s="258"/>
      <c r="J38" s="258"/>
      <c r="K38" s="258"/>
      <c r="L38" s="258"/>
      <c r="M38" s="258"/>
      <c r="N38" s="258"/>
      <c r="O38" s="258"/>
      <c r="P38" s="258"/>
      <c r="Q38" s="258"/>
      <c r="R38" s="258"/>
      <c r="S38" s="258"/>
      <c r="T38" s="31"/>
      <c r="U38" s="31"/>
      <c r="V38" s="31"/>
      <c r="W38" s="31"/>
      <c r="X38" s="31"/>
      <c r="Y38" s="6"/>
      <c r="Z38" s="258"/>
      <c r="AA38" s="258"/>
      <c r="AB38" s="258"/>
      <c r="AC38" s="258"/>
      <c r="AD38" s="258"/>
      <c r="AE38" s="258"/>
      <c r="AF38" s="258"/>
      <c r="AG38" s="258"/>
      <c r="AH38" s="258"/>
      <c r="AI38" s="258"/>
      <c r="AJ38" s="258"/>
      <c r="AK38" s="258"/>
      <c r="AL38" s="258"/>
      <c r="AM38" s="258"/>
      <c r="AN38" s="258"/>
      <c r="AO38" s="258"/>
      <c r="AP38" s="258"/>
      <c r="AQ38" s="258"/>
      <c r="AR38" s="31"/>
      <c r="AS38" s="31"/>
      <c r="AT38" s="31"/>
      <c r="AU38" s="31"/>
      <c r="AV38" s="31"/>
      <c r="AW38" s="6"/>
    </row>
    <row r="39" spans="1:49" ht="15" customHeight="1" x14ac:dyDescent="0.3">
      <c r="A39" s="9"/>
      <c r="B39" s="31"/>
      <c r="C39" s="31"/>
      <c r="D39" s="31"/>
      <c r="E39" s="31"/>
      <c r="F39" s="31"/>
      <c r="G39" s="31"/>
      <c r="H39" s="31"/>
      <c r="I39" s="31"/>
      <c r="J39" s="31"/>
      <c r="K39" s="31"/>
      <c r="L39" s="31"/>
      <c r="M39" s="31"/>
      <c r="N39" s="31"/>
      <c r="O39" s="31"/>
      <c r="P39" s="31"/>
      <c r="Q39" s="31"/>
      <c r="R39" s="31"/>
      <c r="S39" s="31"/>
      <c r="T39" s="31"/>
      <c r="U39" s="31"/>
      <c r="V39" s="31"/>
      <c r="W39" s="31"/>
      <c r="X39" s="31"/>
      <c r="Y39" s="6"/>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6"/>
    </row>
    <row r="40" spans="1:49" ht="15" customHeight="1" x14ac:dyDescent="0.3">
      <c r="A40" s="9"/>
      <c r="B40" s="33" t="s">
        <v>0</v>
      </c>
      <c r="C40" s="33"/>
      <c r="D40" s="33"/>
      <c r="E40" s="33"/>
      <c r="F40" s="33"/>
      <c r="G40" s="33"/>
      <c r="H40" s="33"/>
      <c r="I40" s="33"/>
      <c r="J40" s="33"/>
      <c r="K40" s="33"/>
      <c r="L40" s="33"/>
      <c r="M40" s="31" t="s">
        <v>1</v>
      </c>
      <c r="N40" s="33"/>
      <c r="O40" s="33"/>
      <c r="P40" s="33"/>
      <c r="Q40" s="33"/>
      <c r="R40" s="33"/>
      <c r="S40" s="33"/>
      <c r="T40" s="33"/>
      <c r="U40" s="33"/>
      <c r="V40" s="33"/>
      <c r="W40" s="33"/>
      <c r="X40" s="31"/>
      <c r="Y40" s="6"/>
      <c r="Z40" s="33" t="s">
        <v>0</v>
      </c>
      <c r="AA40" s="33"/>
      <c r="AB40" s="33"/>
      <c r="AC40" s="33"/>
      <c r="AD40" s="33"/>
      <c r="AE40" s="33"/>
      <c r="AF40" s="33"/>
      <c r="AG40" s="33"/>
      <c r="AH40" s="33"/>
      <c r="AI40" s="33"/>
      <c r="AJ40" s="33"/>
      <c r="AK40" s="31" t="s">
        <v>1</v>
      </c>
      <c r="AL40" s="33"/>
      <c r="AM40" s="33"/>
      <c r="AN40" s="33"/>
      <c r="AO40" s="33"/>
      <c r="AP40" s="33"/>
      <c r="AQ40" s="33"/>
      <c r="AR40" s="33"/>
      <c r="AS40" s="33"/>
      <c r="AT40" s="33"/>
      <c r="AU40" s="33"/>
      <c r="AV40" s="31"/>
      <c r="AW40" s="6"/>
    </row>
    <row r="41" spans="1:49" ht="15" customHeight="1" x14ac:dyDescent="0.3">
      <c r="A41" s="9"/>
      <c r="B41" s="257" t="str">
        <f ca="1">CONCATENATE("√",C7*D7," ",L7," ",E7,"√",C7,"")</f>
        <v>√25 - 7√5</v>
      </c>
      <c r="C41" s="257"/>
      <c r="D41" s="257"/>
      <c r="E41" s="257"/>
      <c r="F41" s="257"/>
      <c r="G41" s="257"/>
      <c r="H41" s="257"/>
      <c r="I41" s="257"/>
      <c r="J41" s="257"/>
      <c r="K41" s="257"/>
      <c r="L41" s="257"/>
      <c r="M41" s="257" t="str">
        <f ca="1">CONCATENATE(O7,"√",N7," ",W7," √",N7*P7,"")</f>
        <v>3√3 + √21</v>
      </c>
      <c r="N41" s="257"/>
      <c r="O41" s="257"/>
      <c r="P41" s="257"/>
      <c r="Q41" s="257"/>
      <c r="R41" s="257"/>
      <c r="S41" s="257"/>
      <c r="T41" s="257"/>
      <c r="U41" s="257"/>
      <c r="V41" s="257"/>
      <c r="W41" s="257"/>
      <c r="X41" s="31"/>
      <c r="Y41" s="6"/>
      <c r="Z41" s="257" t="str">
        <f ca="1">B41</f>
        <v>√25 - 7√5</v>
      </c>
      <c r="AA41" s="257"/>
      <c r="AB41" s="257"/>
      <c r="AC41" s="257"/>
      <c r="AD41" s="257"/>
      <c r="AE41" s="257"/>
      <c r="AF41" s="257"/>
      <c r="AG41" s="257"/>
      <c r="AH41" s="257"/>
      <c r="AI41" s="257"/>
      <c r="AJ41" s="257"/>
      <c r="AK41" s="257" t="str">
        <f ca="1">M41</f>
        <v>3√3 + √21</v>
      </c>
      <c r="AL41" s="257"/>
      <c r="AM41" s="257"/>
      <c r="AN41" s="257"/>
      <c r="AO41" s="257"/>
      <c r="AP41" s="257"/>
      <c r="AQ41" s="257"/>
      <c r="AR41" s="257"/>
      <c r="AS41" s="257"/>
      <c r="AT41" s="257"/>
      <c r="AU41" s="257"/>
      <c r="AV41" s="31"/>
      <c r="AW41" s="6"/>
    </row>
    <row r="42" spans="1:49" ht="15" customHeight="1" x14ac:dyDescent="0.3">
      <c r="A42" s="9"/>
      <c r="B42" s="257"/>
      <c r="C42" s="257"/>
      <c r="D42" s="257"/>
      <c r="E42" s="257"/>
      <c r="F42" s="257"/>
      <c r="G42" s="257"/>
      <c r="H42" s="257"/>
      <c r="I42" s="257"/>
      <c r="J42" s="257"/>
      <c r="K42" s="257"/>
      <c r="L42" s="257"/>
      <c r="M42" s="257"/>
      <c r="N42" s="257"/>
      <c r="O42" s="257"/>
      <c r="P42" s="257"/>
      <c r="Q42" s="257"/>
      <c r="R42" s="257"/>
      <c r="S42" s="257"/>
      <c r="T42" s="257"/>
      <c r="U42" s="257"/>
      <c r="V42" s="257"/>
      <c r="W42" s="257"/>
      <c r="X42" s="31"/>
      <c r="Y42" s="6"/>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31"/>
      <c r="AW42" s="6"/>
    </row>
    <row r="43" spans="1:49" ht="15" customHeight="1" x14ac:dyDescent="0.3">
      <c r="A43" s="9"/>
      <c r="B43" s="257"/>
      <c r="C43" s="257"/>
      <c r="D43" s="257"/>
      <c r="E43" s="257"/>
      <c r="F43" s="257"/>
      <c r="G43" s="257"/>
      <c r="H43" s="257"/>
      <c r="I43" s="257"/>
      <c r="J43" s="257"/>
      <c r="K43" s="257"/>
      <c r="L43" s="257"/>
      <c r="M43" s="257"/>
      <c r="N43" s="257"/>
      <c r="O43" s="257"/>
      <c r="P43" s="257"/>
      <c r="Q43" s="257"/>
      <c r="R43" s="257"/>
      <c r="S43" s="257"/>
      <c r="T43" s="257"/>
      <c r="U43" s="257"/>
      <c r="V43" s="257"/>
      <c r="W43" s="257"/>
      <c r="X43" s="31"/>
      <c r="Y43" s="6"/>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31"/>
      <c r="AW43" s="6"/>
    </row>
    <row r="44" spans="1:49" ht="15" customHeight="1" x14ac:dyDescent="0.3">
      <c r="A44" s="9"/>
      <c r="B44" s="33" t="s">
        <v>2</v>
      </c>
      <c r="C44" s="33"/>
      <c r="D44" s="33"/>
      <c r="E44" s="33"/>
      <c r="F44" s="33"/>
      <c r="G44" s="33"/>
      <c r="H44" s="33"/>
      <c r="I44" s="33"/>
      <c r="J44" s="33"/>
      <c r="K44" s="33"/>
      <c r="L44" s="33"/>
      <c r="M44" s="31" t="s">
        <v>3</v>
      </c>
      <c r="N44" s="33"/>
      <c r="O44" s="33"/>
      <c r="P44" s="33"/>
      <c r="Q44" s="33"/>
      <c r="R44" s="33"/>
      <c r="S44" s="33"/>
      <c r="T44" s="33"/>
      <c r="U44" s="33"/>
      <c r="V44" s="33"/>
      <c r="W44" s="33"/>
      <c r="X44" s="31"/>
      <c r="Y44" s="6"/>
      <c r="Z44" s="33" t="s">
        <v>2</v>
      </c>
      <c r="AA44" s="33"/>
      <c r="AB44" s="33"/>
      <c r="AC44" s="33"/>
      <c r="AD44" s="33"/>
      <c r="AE44" s="33"/>
      <c r="AF44" s="33"/>
      <c r="AG44" s="33"/>
      <c r="AH44" s="33"/>
      <c r="AI44" s="33"/>
      <c r="AJ44" s="33"/>
      <c r="AK44" s="31" t="s">
        <v>3</v>
      </c>
      <c r="AL44" s="33"/>
      <c r="AM44" s="33"/>
      <c r="AN44" s="33"/>
      <c r="AO44" s="33"/>
      <c r="AP44" s="33"/>
      <c r="AQ44" s="33"/>
      <c r="AR44" s="33"/>
      <c r="AS44" s="33"/>
      <c r="AT44" s="33"/>
      <c r="AU44" s="33"/>
      <c r="AV44" s="31"/>
      <c r="AW44" s="6"/>
    </row>
    <row r="45" spans="1:49" ht="15" customHeight="1" x14ac:dyDescent="0.3">
      <c r="A45" s="9"/>
      <c r="B45" s="257" t="str">
        <f ca="1">CONCATENATE("√",C11*D11," ",L11," ",E11,"√",C11,"")</f>
        <v>√10 - 2√2</v>
      </c>
      <c r="C45" s="257"/>
      <c r="D45" s="257"/>
      <c r="E45" s="257"/>
      <c r="F45" s="257"/>
      <c r="G45" s="257"/>
      <c r="H45" s="257"/>
      <c r="I45" s="257"/>
      <c r="J45" s="257"/>
      <c r="K45" s="257"/>
      <c r="L45" s="257"/>
      <c r="M45" s="257" t="str">
        <f ca="1">CONCATENATE(U11,"√",N11*O11," ",W11," ",P11*U11,"√",N11,"")</f>
        <v>2√15 + 4√5</v>
      </c>
      <c r="N45" s="257"/>
      <c r="O45" s="257"/>
      <c r="P45" s="257"/>
      <c r="Q45" s="257"/>
      <c r="R45" s="257"/>
      <c r="S45" s="257"/>
      <c r="T45" s="257"/>
      <c r="U45" s="257"/>
      <c r="V45" s="257"/>
      <c r="W45" s="257"/>
      <c r="X45" s="31"/>
      <c r="Y45" s="6"/>
      <c r="Z45" s="257" t="str">
        <f ca="1">B45</f>
        <v>√10 - 2√2</v>
      </c>
      <c r="AA45" s="257"/>
      <c r="AB45" s="257"/>
      <c r="AC45" s="257"/>
      <c r="AD45" s="257"/>
      <c r="AE45" s="257"/>
      <c r="AF45" s="257"/>
      <c r="AG45" s="257"/>
      <c r="AH45" s="257"/>
      <c r="AI45" s="257"/>
      <c r="AJ45" s="257"/>
      <c r="AK45" s="257" t="str">
        <f ca="1">M45</f>
        <v>2√15 + 4√5</v>
      </c>
      <c r="AL45" s="257"/>
      <c r="AM45" s="257"/>
      <c r="AN45" s="257"/>
      <c r="AO45" s="257"/>
      <c r="AP45" s="257"/>
      <c r="AQ45" s="257"/>
      <c r="AR45" s="257"/>
      <c r="AS45" s="257"/>
      <c r="AT45" s="257"/>
      <c r="AU45" s="257"/>
      <c r="AV45" s="31"/>
      <c r="AW45" s="6"/>
    </row>
    <row r="46" spans="1:49" ht="15" customHeight="1" x14ac:dyDescent="0.3">
      <c r="A46" s="9"/>
      <c r="B46" s="257"/>
      <c r="C46" s="257"/>
      <c r="D46" s="257"/>
      <c r="E46" s="257"/>
      <c r="F46" s="257"/>
      <c r="G46" s="257"/>
      <c r="H46" s="257"/>
      <c r="I46" s="257"/>
      <c r="J46" s="257"/>
      <c r="K46" s="257"/>
      <c r="L46" s="257"/>
      <c r="M46" s="257"/>
      <c r="N46" s="257"/>
      <c r="O46" s="257"/>
      <c r="P46" s="257"/>
      <c r="Q46" s="257"/>
      <c r="R46" s="257"/>
      <c r="S46" s="257"/>
      <c r="T46" s="257"/>
      <c r="U46" s="257"/>
      <c r="V46" s="257"/>
      <c r="W46" s="257"/>
      <c r="X46" s="31"/>
      <c r="Y46" s="6"/>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31"/>
      <c r="AW46" s="6"/>
    </row>
    <row r="47" spans="1:49" ht="15" customHeight="1" x14ac:dyDescent="0.3">
      <c r="A47" s="9"/>
      <c r="B47" s="257"/>
      <c r="C47" s="257"/>
      <c r="D47" s="257"/>
      <c r="E47" s="257"/>
      <c r="F47" s="257"/>
      <c r="G47" s="257"/>
      <c r="H47" s="257"/>
      <c r="I47" s="257"/>
      <c r="J47" s="257"/>
      <c r="K47" s="257"/>
      <c r="L47" s="257"/>
      <c r="M47" s="257"/>
      <c r="N47" s="257"/>
      <c r="O47" s="257"/>
      <c r="P47" s="257"/>
      <c r="Q47" s="257"/>
      <c r="R47" s="257"/>
      <c r="S47" s="257"/>
      <c r="T47" s="257"/>
      <c r="U47" s="257"/>
      <c r="V47" s="257"/>
      <c r="W47" s="257"/>
      <c r="X47" s="31"/>
      <c r="Y47" s="6"/>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31"/>
      <c r="AW47" s="6"/>
    </row>
    <row r="48" spans="1:49" ht="15" customHeight="1" x14ac:dyDescent="0.3">
      <c r="A48" s="9"/>
      <c r="B48" s="33" t="s">
        <v>4</v>
      </c>
      <c r="C48" s="33"/>
      <c r="D48" s="33"/>
      <c r="E48" s="33"/>
      <c r="F48" s="33"/>
      <c r="G48" s="33"/>
      <c r="H48" s="33"/>
      <c r="I48" s="33"/>
      <c r="J48" s="33"/>
      <c r="K48" s="33"/>
      <c r="L48" s="33"/>
      <c r="M48" s="31" t="s">
        <v>5</v>
      </c>
      <c r="N48" s="62">
        <f ca="1">IF(V15="+",O15,O15*-1)+IF(W15="+",P15,P15*-1)</f>
        <v>-4</v>
      </c>
      <c r="O48" s="33"/>
      <c r="P48" s="33"/>
      <c r="Q48" s="33"/>
      <c r="R48" s="33"/>
      <c r="S48" s="33"/>
      <c r="T48" s="33"/>
      <c r="U48" s="33"/>
      <c r="V48" s="33"/>
      <c r="W48" s="33"/>
      <c r="X48" s="31"/>
      <c r="Y48" s="6"/>
      <c r="Z48" s="33" t="s">
        <v>4</v>
      </c>
      <c r="AA48" s="33"/>
      <c r="AB48" s="33"/>
      <c r="AC48" s="33"/>
      <c r="AD48" s="33"/>
      <c r="AE48" s="33"/>
      <c r="AF48" s="33"/>
      <c r="AG48" s="33"/>
      <c r="AH48" s="33"/>
      <c r="AI48" s="33"/>
      <c r="AJ48" s="33"/>
      <c r="AK48" s="31" t="s">
        <v>5</v>
      </c>
      <c r="AL48" s="33"/>
      <c r="AM48" s="33"/>
      <c r="AN48" s="33"/>
      <c r="AO48" s="33"/>
      <c r="AP48" s="33"/>
      <c r="AQ48" s="33"/>
      <c r="AR48" s="33"/>
      <c r="AS48" s="33"/>
      <c r="AT48" s="33"/>
      <c r="AU48" s="33"/>
      <c r="AV48" s="31"/>
      <c r="AW48" s="6"/>
    </row>
    <row r="49" spans="1:52" ht="15" customHeight="1" x14ac:dyDescent="0.3">
      <c r="A49" s="9"/>
      <c r="B49" s="257" t="str">
        <f ca="1">CONCATENATE(C15+D15*E15," + ",D15+E15,"√",C15)</f>
        <v>17 + 9√3</v>
      </c>
      <c r="C49" s="257"/>
      <c r="D49" s="257"/>
      <c r="E49" s="257"/>
      <c r="F49" s="257"/>
      <c r="G49" s="257"/>
      <c r="H49" s="257"/>
      <c r="I49" s="257"/>
      <c r="J49" s="257"/>
      <c r="K49" s="257"/>
      <c r="L49" s="257"/>
      <c r="M49" s="257" t="str">
        <f ca="1">CONCATENATE(IF(N15+IF(V15="+",O15,O15*-1)*IF(W15="+",P15,P15*-1)=0,"",N15+IF(V15="+",O15,O15*-1)*IF(W15="+",P15,P15*-1))," ",IF(N15+IF(V15="+",O15,O15*-1)*IF(W15="+",P15,P15*-1)=0,"",IF(N48&gt;0,"+","-"))," ",IF(N48=-1,"",IF(N48=1,"",IF(N48&gt;0,N48,N48*-1))),"√",N15)</f>
        <v>-19 - 4√2</v>
      </c>
      <c r="N49" s="257"/>
      <c r="O49" s="257"/>
      <c r="P49" s="257"/>
      <c r="Q49" s="257"/>
      <c r="R49" s="257"/>
      <c r="S49" s="257"/>
      <c r="T49" s="257"/>
      <c r="U49" s="257"/>
      <c r="V49" s="257"/>
      <c r="W49" s="257"/>
      <c r="X49" s="31"/>
      <c r="Y49" s="6"/>
      <c r="Z49" s="257" t="str">
        <f ca="1">B49</f>
        <v>17 + 9√3</v>
      </c>
      <c r="AA49" s="257"/>
      <c r="AB49" s="257"/>
      <c r="AC49" s="257"/>
      <c r="AD49" s="257"/>
      <c r="AE49" s="257"/>
      <c r="AF49" s="257"/>
      <c r="AG49" s="257"/>
      <c r="AH49" s="257"/>
      <c r="AI49" s="257"/>
      <c r="AJ49" s="257"/>
      <c r="AK49" s="257" t="str">
        <f ca="1">M49</f>
        <v>-19 - 4√2</v>
      </c>
      <c r="AL49" s="257"/>
      <c r="AM49" s="257"/>
      <c r="AN49" s="257"/>
      <c r="AO49" s="257"/>
      <c r="AP49" s="257"/>
      <c r="AQ49" s="257"/>
      <c r="AR49" s="257"/>
      <c r="AS49" s="257"/>
      <c r="AT49" s="257"/>
      <c r="AU49" s="257"/>
      <c r="AV49" s="31"/>
      <c r="AW49" s="6"/>
    </row>
    <row r="50" spans="1:52" ht="15" customHeight="1" x14ac:dyDescent="0.3">
      <c r="A50" s="9"/>
      <c r="B50" s="257"/>
      <c r="C50" s="257"/>
      <c r="D50" s="257"/>
      <c r="E50" s="257"/>
      <c r="F50" s="257"/>
      <c r="G50" s="257"/>
      <c r="H50" s="257"/>
      <c r="I50" s="257"/>
      <c r="J50" s="257"/>
      <c r="K50" s="257"/>
      <c r="L50" s="257"/>
      <c r="M50" s="257"/>
      <c r="N50" s="257"/>
      <c r="O50" s="257"/>
      <c r="P50" s="257"/>
      <c r="Q50" s="257"/>
      <c r="R50" s="257"/>
      <c r="S50" s="257"/>
      <c r="T50" s="257"/>
      <c r="U50" s="257"/>
      <c r="V50" s="257"/>
      <c r="W50" s="257"/>
      <c r="X50" s="31"/>
      <c r="Y50" s="6"/>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31"/>
      <c r="AW50" s="6"/>
    </row>
    <row r="51" spans="1:52" ht="15" customHeight="1" x14ac:dyDescent="0.3">
      <c r="A51" s="9"/>
      <c r="B51" s="257"/>
      <c r="C51" s="257"/>
      <c r="D51" s="257"/>
      <c r="E51" s="257"/>
      <c r="F51" s="257"/>
      <c r="G51" s="257"/>
      <c r="H51" s="257"/>
      <c r="I51" s="257"/>
      <c r="J51" s="257"/>
      <c r="K51" s="257"/>
      <c r="L51" s="257"/>
      <c r="M51" s="257"/>
      <c r="N51" s="257"/>
      <c r="O51" s="257"/>
      <c r="P51" s="257"/>
      <c r="Q51" s="257"/>
      <c r="R51" s="257"/>
      <c r="S51" s="257"/>
      <c r="T51" s="257"/>
      <c r="U51" s="257"/>
      <c r="V51" s="257"/>
      <c r="W51" s="257"/>
      <c r="X51" s="31"/>
      <c r="Y51" s="6"/>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31"/>
      <c r="AW51" s="6"/>
    </row>
    <row r="52" spans="1:52" ht="15" customHeight="1" x14ac:dyDescent="0.3">
      <c r="A52" s="9"/>
      <c r="B52" s="33" t="s">
        <v>6</v>
      </c>
      <c r="C52" s="62">
        <f ca="1">E19+D19*E52</f>
        <v>9</v>
      </c>
      <c r="D52" s="62"/>
      <c r="E52" s="62">
        <f ca="1">IF(K19="+",1,-1)*IF(L19="+",1,-1)</f>
        <v>1</v>
      </c>
      <c r="F52" s="33"/>
      <c r="G52" s="33"/>
      <c r="H52" s="33"/>
      <c r="I52" s="33"/>
      <c r="J52" s="33"/>
      <c r="K52" s="33"/>
      <c r="L52" s="33"/>
      <c r="M52" s="31" t="s">
        <v>7</v>
      </c>
      <c r="N52" s="33"/>
      <c r="O52" s="33"/>
      <c r="P52" s="33"/>
      <c r="Q52" s="33"/>
      <c r="R52" s="33"/>
      <c r="S52" s="33"/>
      <c r="T52" s="33"/>
      <c r="U52" s="33"/>
      <c r="V52" s="33"/>
      <c r="W52" s="33"/>
      <c r="X52" s="31"/>
      <c r="Y52" s="6"/>
      <c r="Z52" s="33" t="s">
        <v>6</v>
      </c>
      <c r="AA52" s="33"/>
      <c r="AB52" s="33"/>
      <c r="AC52" s="33"/>
      <c r="AD52" s="33"/>
      <c r="AE52" s="33"/>
      <c r="AF52" s="33"/>
      <c r="AG52" s="33"/>
      <c r="AH52" s="33"/>
      <c r="AI52" s="33"/>
      <c r="AJ52" s="33"/>
      <c r="AK52" s="31" t="s">
        <v>7</v>
      </c>
      <c r="AL52" s="33"/>
      <c r="AM52" s="33"/>
      <c r="AN52" s="33"/>
      <c r="AO52" s="33"/>
      <c r="AP52" s="33"/>
      <c r="AQ52" s="33"/>
      <c r="AR52" s="33"/>
      <c r="AS52" s="33"/>
      <c r="AT52" s="33"/>
      <c r="AU52" s="33"/>
      <c r="AV52" s="31"/>
      <c r="AW52" s="6"/>
    </row>
    <row r="53" spans="1:52" ht="15" customHeight="1" x14ac:dyDescent="0.3">
      <c r="A53" s="9"/>
      <c r="B53" s="257" t="str">
        <f ca="1">CONCATENATE(IF(L19="+",C19,C19*-1)+IF(K19="+",D19,D19*-1)*E19," ",IF(C52&gt;0,"+",IF(C52=0,"","-"))," ",IF(C52&gt;0,C52,IF(C52=0,"",IF(C52=1,"",IF(C52=-1,"",C52*-1)))),IF(C52=0,"","√"),IF(C52=0,"",C19))</f>
        <v>-23 + 9√3</v>
      </c>
      <c r="C53" s="257"/>
      <c r="D53" s="257"/>
      <c r="E53" s="257"/>
      <c r="F53" s="257"/>
      <c r="G53" s="257"/>
      <c r="H53" s="257"/>
      <c r="I53" s="257"/>
      <c r="J53" s="257"/>
      <c r="K53" s="257"/>
      <c r="L53" s="257"/>
      <c r="M53" s="257" t="str">
        <f ca="1">CONCATENATE(O19+P19^2," + ",P19*2,"√",O19)</f>
        <v>32 + 10√7</v>
      </c>
      <c r="N53" s="257"/>
      <c r="O53" s="257"/>
      <c r="P53" s="257"/>
      <c r="Q53" s="257"/>
      <c r="R53" s="257"/>
      <c r="S53" s="257"/>
      <c r="T53" s="257"/>
      <c r="U53" s="257"/>
      <c r="V53" s="257"/>
      <c r="W53" s="257"/>
      <c r="X53" s="31"/>
      <c r="Y53" s="6"/>
      <c r="Z53" s="257" t="str">
        <f ca="1">B53</f>
        <v>-23 + 9√3</v>
      </c>
      <c r="AA53" s="257"/>
      <c r="AB53" s="257"/>
      <c r="AC53" s="257"/>
      <c r="AD53" s="257"/>
      <c r="AE53" s="257"/>
      <c r="AF53" s="257"/>
      <c r="AG53" s="257"/>
      <c r="AH53" s="257"/>
      <c r="AI53" s="257"/>
      <c r="AJ53" s="257"/>
      <c r="AK53" s="257" t="str">
        <f ca="1">M53</f>
        <v>32 + 10√7</v>
      </c>
      <c r="AL53" s="257"/>
      <c r="AM53" s="257"/>
      <c r="AN53" s="257"/>
      <c r="AO53" s="257"/>
      <c r="AP53" s="257"/>
      <c r="AQ53" s="257"/>
      <c r="AR53" s="257"/>
      <c r="AS53" s="257"/>
      <c r="AT53" s="257"/>
      <c r="AU53" s="257"/>
      <c r="AV53" s="31"/>
      <c r="AW53" s="6"/>
    </row>
    <row r="54" spans="1:52" ht="15" customHeight="1" x14ac:dyDescent="0.3">
      <c r="A54" s="9"/>
      <c r="B54" s="257"/>
      <c r="C54" s="257"/>
      <c r="D54" s="257"/>
      <c r="E54" s="257"/>
      <c r="F54" s="257"/>
      <c r="G54" s="257"/>
      <c r="H54" s="257"/>
      <c r="I54" s="257"/>
      <c r="J54" s="257"/>
      <c r="K54" s="257"/>
      <c r="L54" s="257"/>
      <c r="M54" s="257"/>
      <c r="N54" s="257"/>
      <c r="O54" s="257"/>
      <c r="P54" s="257"/>
      <c r="Q54" s="257"/>
      <c r="R54" s="257"/>
      <c r="S54" s="257"/>
      <c r="T54" s="257"/>
      <c r="U54" s="257"/>
      <c r="V54" s="257"/>
      <c r="W54" s="257"/>
      <c r="X54" s="31"/>
      <c r="Y54" s="6"/>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31"/>
      <c r="AW54" s="6"/>
    </row>
    <row r="55" spans="1:52" ht="15" customHeight="1" x14ac:dyDescent="0.3">
      <c r="A55" s="9"/>
      <c r="B55" s="257"/>
      <c r="C55" s="257"/>
      <c r="D55" s="257"/>
      <c r="E55" s="257"/>
      <c r="F55" s="257"/>
      <c r="G55" s="257"/>
      <c r="H55" s="257"/>
      <c r="I55" s="257"/>
      <c r="J55" s="257"/>
      <c r="K55" s="257"/>
      <c r="L55" s="257"/>
      <c r="M55" s="257"/>
      <c r="N55" s="257"/>
      <c r="O55" s="257"/>
      <c r="P55" s="257"/>
      <c r="Q55" s="257"/>
      <c r="R55" s="257"/>
      <c r="S55" s="257"/>
      <c r="T55" s="257"/>
      <c r="U55" s="257"/>
      <c r="V55" s="257"/>
      <c r="W55" s="257"/>
      <c r="X55" s="31"/>
      <c r="Y55" s="6"/>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31"/>
      <c r="AW55" s="6"/>
    </row>
    <row r="56" spans="1:52" ht="15" customHeight="1" x14ac:dyDescent="0.3">
      <c r="A56" s="9"/>
      <c r="B56" s="33" t="s">
        <v>8</v>
      </c>
      <c r="C56" s="33"/>
      <c r="D56" s="33"/>
      <c r="E56" s="33"/>
      <c r="F56" s="33"/>
      <c r="G56" s="33"/>
      <c r="H56" s="33"/>
      <c r="I56" s="33"/>
      <c r="J56" s="33"/>
      <c r="K56" s="33"/>
      <c r="L56" s="33"/>
      <c r="M56" s="31" t="s">
        <v>9</v>
      </c>
      <c r="N56" s="33"/>
      <c r="O56" s="33"/>
      <c r="P56" s="33"/>
      <c r="Q56" s="33"/>
      <c r="R56" s="33"/>
      <c r="S56" s="33"/>
      <c r="T56" s="33"/>
      <c r="U56" s="33"/>
      <c r="V56" s="33"/>
      <c r="W56" s="33"/>
      <c r="X56" s="31"/>
      <c r="Y56" s="6"/>
      <c r="Z56" s="33" t="s">
        <v>8</v>
      </c>
      <c r="AA56" s="33"/>
      <c r="AB56" s="33"/>
      <c r="AC56" s="33"/>
      <c r="AD56" s="33"/>
      <c r="AE56" s="33"/>
      <c r="AF56" s="33"/>
      <c r="AG56" s="33"/>
      <c r="AH56" s="33"/>
      <c r="AI56" s="33"/>
      <c r="AJ56" s="33"/>
      <c r="AK56" s="31" t="s">
        <v>9</v>
      </c>
      <c r="AL56" s="33"/>
      <c r="AM56" s="33"/>
      <c r="AN56" s="33"/>
      <c r="AO56" s="33"/>
      <c r="AP56" s="33"/>
      <c r="AQ56" s="33"/>
      <c r="AR56" s="33"/>
      <c r="AS56" s="33"/>
      <c r="AT56" s="33"/>
      <c r="AU56" s="33"/>
      <c r="AV56" s="31"/>
      <c r="AW56" s="6"/>
    </row>
    <row r="57" spans="1:52" ht="15" customHeight="1" x14ac:dyDescent="0.3">
      <c r="A57" s="9"/>
      <c r="B57" s="257" t="str">
        <f ca="1">CONCATENATE(H23^2*D23+E23^2," ",L23," ",2*H23*E23,"√",D23)</f>
        <v>53 + 20√7</v>
      </c>
      <c r="C57" s="257"/>
      <c r="D57" s="257"/>
      <c r="E57" s="257"/>
      <c r="F57" s="257"/>
      <c r="G57" s="257"/>
      <c r="H57" s="257"/>
      <c r="I57" s="257"/>
      <c r="J57" s="257"/>
      <c r="K57" s="257"/>
      <c r="L57" s="257"/>
      <c r="M57" s="257" t="str">
        <f ca="1">CONCATENATE(N23*(O23+P23)+N23*Q23+O23*P23*Q23," + ",N23+O23*P23+Q23*(O23+P23),"√",N23)</f>
        <v>168 + 66√7</v>
      </c>
      <c r="N57" s="257"/>
      <c r="O57" s="257"/>
      <c r="P57" s="257"/>
      <c r="Q57" s="257"/>
      <c r="R57" s="257"/>
      <c r="S57" s="257"/>
      <c r="T57" s="257"/>
      <c r="U57" s="257"/>
      <c r="V57" s="257"/>
      <c r="W57" s="257"/>
      <c r="X57" s="31"/>
      <c r="Y57" s="6"/>
      <c r="Z57" s="257" t="str">
        <f ca="1">B57</f>
        <v>53 + 20√7</v>
      </c>
      <c r="AA57" s="257"/>
      <c r="AB57" s="257"/>
      <c r="AC57" s="257"/>
      <c r="AD57" s="257"/>
      <c r="AE57" s="257"/>
      <c r="AF57" s="257"/>
      <c r="AG57" s="257"/>
      <c r="AH57" s="257"/>
      <c r="AI57" s="257"/>
      <c r="AJ57" s="257"/>
      <c r="AK57" s="257" t="str">
        <f ca="1">M57</f>
        <v>168 + 66√7</v>
      </c>
      <c r="AL57" s="257"/>
      <c r="AM57" s="257"/>
      <c r="AN57" s="257"/>
      <c r="AO57" s="257"/>
      <c r="AP57" s="257"/>
      <c r="AQ57" s="257"/>
      <c r="AR57" s="257"/>
      <c r="AS57" s="257"/>
      <c r="AT57" s="257"/>
      <c r="AU57" s="257"/>
      <c r="AV57" s="31"/>
      <c r="AW57" s="6"/>
    </row>
    <row r="58" spans="1:52" ht="15" customHeight="1" x14ac:dyDescent="0.3">
      <c r="A58" s="9"/>
      <c r="B58" s="257"/>
      <c r="C58" s="257"/>
      <c r="D58" s="257"/>
      <c r="E58" s="257"/>
      <c r="F58" s="257"/>
      <c r="G58" s="257"/>
      <c r="H58" s="257"/>
      <c r="I58" s="257"/>
      <c r="J58" s="257"/>
      <c r="K58" s="257"/>
      <c r="L58" s="257"/>
      <c r="M58" s="257"/>
      <c r="N58" s="257"/>
      <c r="O58" s="257"/>
      <c r="P58" s="257"/>
      <c r="Q58" s="257"/>
      <c r="R58" s="257"/>
      <c r="S58" s="257"/>
      <c r="T58" s="257"/>
      <c r="U58" s="257"/>
      <c r="V58" s="257"/>
      <c r="W58" s="257"/>
      <c r="X58" s="31"/>
      <c r="Y58" s="6"/>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31"/>
      <c r="AW58" s="6"/>
    </row>
    <row r="59" spans="1:52" ht="15" customHeight="1" x14ac:dyDescent="0.3">
      <c r="A59" s="9"/>
      <c r="B59" s="257"/>
      <c r="C59" s="257"/>
      <c r="D59" s="257"/>
      <c r="E59" s="257"/>
      <c r="F59" s="257"/>
      <c r="G59" s="257"/>
      <c r="H59" s="257"/>
      <c r="I59" s="257"/>
      <c r="J59" s="257"/>
      <c r="K59" s="257"/>
      <c r="L59" s="257"/>
      <c r="M59" s="257"/>
      <c r="N59" s="257"/>
      <c r="O59" s="257"/>
      <c r="P59" s="257"/>
      <c r="Q59" s="257"/>
      <c r="R59" s="257"/>
      <c r="S59" s="257"/>
      <c r="T59" s="257"/>
      <c r="U59" s="257"/>
      <c r="V59" s="257"/>
      <c r="W59" s="257"/>
      <c r="X59" s="31"/>
      <c r="Y59" s="6"/>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31"/>
      <c r="AW59" s="6"/>
    </row>
    <row r="60" spans="1:52" ht="15" customHeight="1" x14ac:dyDescent="0.3">
      <c r="A60" s="9"/>
      <c r="B60" s="33" t="s">
        <v>10</v>
      </c>
      <c r="C60" s="33"/>
      <c r="D60" s="33"/>
      <c r="E60" s="33"/>
      <c r="F60" s="33"/>
      <c r="G60" s="33"/>
      <c r="H60" s="33"/>
      <c r="I60" s="33"/>
      <c r="J60" s="33"/>
      <c r="K60" s="33"/>
      <c r="L60" s="33"/>
      <c r="M60" s="31" t="s">
        <v>11</v>
      </c>
      <c r="N60" s="33"/>
      <c r="O60" s="33"/>
      <c r="P60" s="33"/>
      <c r="Q60" s="33"/>
      <c r="R60" s="33"/>
      <c r="S60" s="33"/>
      <c r="T60" s="33"/>
      <c r="U60" s="33"/>
      <c r="V60" s="33"/>
      <c r="W60" s="33"/>
      <c r="X60" s="31"/>
      <c r="Y60" s="6"/>
      <c r="Z60" s="33" t="s">
        <v>10</v>
      </c>
      <c r="AA60" s="33"/>
      <c r="AB60" s="33"/>
      <c r="AC60" s="33"/>
      <c r="AD60" s="33"/>
      <c r="AE60" s="33"/>
      <c r="AF60" s="33"/>
      <c r="AG60" s="33"/>
      <c r="AH60" s="33"/>
      <c r="AI60" s="33"/>
      <c r="AJ60" s="33"/>
      <c r="AK60" s="31" t="s">
        <v>11</v>
      </c>
      <c r="AL60" s="33"/>
      <c r="AM60" s="33"/>
      <c r="AN60" s="33"/>
      <c r="AO60" s="33"/>
      <c r="AP60" s="33"/>
      <c r="AQ60" s="33"/>
      <c r="AR60" s="33"/>
      <c r="AS60" s="33"/>
      <c r="AT60" s="33"/>
      <c r="AU60" s="33"/>
      <c r="AV60" s="31"/>
      <c r="AW60" s="6"/>
      <c r="AZ60" s="53"/>
    </row>
    <row r="61" spans="1:52" ht="15" customHeight="1" x14ac:dyDescent="0.3">
      <c r="A61" s="9"/>
      <c r="B61" s="271" t="str">
        <f ca="1">CONCATENATE(D27+E27,"√",C27*F27," + ",C27+D27*E27,"√",F27," + ",G27*(D27+E27),"√",C27," + ",C27*G27+D27*E27*G27)</f>
        <v>10√6 + 24√2 + 80√3 + 192</v>
      </c>
      <c r="C61" s="271"/>
      <c r="D61" s="271"/>
      <c r="E61" s="271"/>
      <c r="F61" s="271"/>
      <c r="G61" s="271"/>
      <c r="H61" s="271"/>
      <c r="I61" s="271"/>
      <c r="J61" s="271"/>
      <c r="K61" s="271"/>
      <c r="L61" s="271"/>
      <c r="M61" s="271" t="str">
        <f ca="1">CONCATENATE(P27*2,"√",O27*R27," + ",2*P27*Q27,"√",O27," + ",P27^2+O27,"√",R27," + ",(P27^2+O27)*Q27)</f>
        <v>4√25 + 12√5 + 9√5 + 27</v>
      </c>
      <c r="N61" s="271"/>
      <c r="O61" s="271"/>
      <c r="P61" s="271"/>
      <c r="Q61" s="271"/>
      <c r="R61" s="271"/>
      <c r="S61" s="271"/>
      <c r="T61" s="271"/>
      <c r="U61" s="271"/>
      <c r="V61" s="271"/>
      <c r="W61" s="271"/>
      <c r="X61" s="31"/>
      <c r="Y61" s="6"/>
      <c r="Z61" s="271" t="str">
        <f ca="1">B61</f>
        <v>10√6 + 24√2 + 80√3 + 192</v>
      </c>
      <c r="AA61" s="271"/>
      <c r="AB61" s="271"/>
      <c r="AC61" s="271"/>
      <c r="AD61" s="271"/>
      <c r="AE61" s="271"/>
      <c r="AF61" s="271"/>
      <c r="AG61" s="271"/>
      <c r="AH61" s="271"/>
      <c r="AI61" s="271"/>
      <c r="AJ61" s="271"/>
      <c r="AK61" s="271" t="str">
        <f ca="1">M61</f>
        <v>4√25 + 12√5 + 9√5 + 27</v>
      </c>
      <c r="AL61" s="271"/>
      <c r="AM61" s="271"/>
      <c r="AN61" s="271"/>
      <c r="AO61" s="271"/>
      <c r="AP61" s="271"/>
      <c r="AQ61" s="271"/>
      <c r="AR61" s="271"/>
      <c r="AS61" s="271"/>
      <c r="AT61" s="271"/>
      <c r="AU61" s="271"/>
      <c r="AV61" s="31"/>
      <c r="AW61" s="6"/>
    </row>
    <row r="62" spans="1:52" ht="15" customHeight="1" x14ac:dyDescent="0.3">
      <c r="A62" s="9"/>
      <c r="B62" s="271"/>
      <c r="C62" s="271"/>
      <c r="D62" s="271"/>
      <c r="E62" s="271"/>
      <c r="F62" s="271"/>
      <c r="G62" s="271"/>
      <c r="H62" s="271"/>
      <c r="I62" s="271"/>
      <c r="J62" s="271"/>
      <c r="K62" s="271"/>
      <c r="L62" s="271"/>
      <c r="M62" s="271"/>
      <c r="N62" s="271"/>
      <c r="O62" s="271"/>
      <c r="P62" s="271"/>
      <c r="Q62" s="271"/>
      <c r="R62" s="271"/>
      <c r="S62" s="271"/>
      <c r="T62" s="271"/>
      <c r="U62" s="271"/>
      <c r="V62" s="271"/>
      <c r="W62" s="271"/>
      <c r="X62" s="31"/>
      <c r="Y62" s="6"/>
      <c r="Z62" s="271"/>
      <c r="AA62" s="271"/>
      <c r="AB62" s="271"/>
      <c r="AC62" s="271"/>
      <c r="AD62" s="271"/>
      <c r="AE62" s="271"/>
      <c r="AF62" s="271"/>
      <c r="AG62" s="271"/>
      <c r="AH62" s="271"/>
      <c r="AI62" s="271"/>
      <c r="AJ62" s="271"/>
      <c r="AK62" s="271"/>
      <c r="AL62" s="271"/>
      <c r="AM62" s="271"/>
      <c r="AN62" s="271"/>
      <c r="AO62" s="271"/>
      <c r="AP62" s="271"/>
      <c r="AQ62" s="271"/>
      <c r="AR62" s="271"/>
      <c r="AS62" s="271"/>
      <c r="AT62" s="271"/>
      <c r="AU62" s="271"/>
      <c r="AV62" s="31"/>
      <c r="AW62" s="6"/>
    </row>
    <row r="63" spans="1:52" ht="15" customHeight="1" x14ac:dyDescent="0.3">
      <c r="A63" s="9"/>
      <c r="B63" s="271"/>
      <c r="C63" s="271"/>
      <c r="D63" s="271"/>
      <c r="E63" s="271"/>
      <c r="F63" s="271"/>
      <c r="G63" s="271"/>
      <c r="H63" s="271"/>
      <c r="I63" s="271"/>
      <c r="J63" s="271"/>
      <c r="K63" s="271"/>
      <c r="L63" s="271"/>
      <c r="M63" s="271"/>
      <c r="N63" s="271"/>
      <c r="O63" s="271"/>
      <c r="P63" s="271"/>
      <c r="Q63" s="271"/>
      <c r="R63" s="271"/>
      <c r="S63" s="271"/>
      <c r="T63" s="271"/>
      <c r="U63" s="271"/>
      <c r="V63" s="271"/>
      <c r="W63" s="271"/>
      <c r="X63" s="31"/>
      <c r="Y63" s="6"/>
      <c r="Z63" s="271"/>
      <c r="AA63" s="271"/>
      <c r="AB63" s="271"/>
      <c r="AC63" s="271"/>
      <c r="AD63" s="271"/>
      <c r="AE63" s="271"/>
      <c r="AF63" s="271"/>
      <c r="AG63" s="271"/>
      <c r="AH63" s="271"/>
      <c r="AI63" s="271"/>
      <c r="AJ63" s="271"/>
      <c r="AK63" s="271"/>
      <c r="AL63" s="271"/>
      <c r="AM63" s="271"/>
      <c r="AN63" s="271"/>
      <c r="AO63" s="271"/>
      <c r="AP63" s="271"/>
      <c r="AQ63" s="271"/>
      <c r="AR63" s="271"/>
      <c r="AS63" s="271"/>
      <c r="AT63" s="271"/>
      <c r="AU63" s="271"/>
      <c r="AV63" s="31"/>
      <c r="AW63" s="6"/>
    </row>
    <row r="64" spans="1:52" ht="15" customHeight="1" x14ac:dyDescent="0.3">
      <c r="A64" s="9"/>
      <c r="B64" s="31"/>
      <c r="C64" s="31"/>
      <c r="D64" s="31"/>
      <c r="E64" s="31"/>
      <c r="F64" s="31"/>
      <c r="G64" s="31"/>
      <c r="H64" s="31"/>
      <c r="I64" s="31"/>
      <c r="J64" s="31"/>
      <c r="K64" s="31"/>
      <c r="L64" s="31"/>
      <c r="M64" s="31"/>
      <c r="N64" s="31"/>
      <c r="O64" s="31"/>
      <c r="P64" s="31"/>
      <c r="Q64" s="31"/>
      <c r="R64" s="31"/>
      <c r="S64" s="31"/>
      <c r="T64" s="31"/>
      <c r="U64" s="31"/>
      <c r="V64" s="31"/>
      <c r="W64" s="31"/>
      <c r="X64" s="31"/>
      <c r="Y64" s="6"/>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6"/>
    </row>
    <row r="65" spans="1:49" ht="4.95" customHeight="1" x14ac:dyDescent="0.3">
      <c r="A65" s="9"/>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row>
  </sheetData>
  <sheetProtection algorithmName="SHA-512" hashValue="jtHGQSLZZc7VPLrq/9cThNKjpLmCshkK5S7cs/i490ee/L/OmQPpj20krLZ+vsTkOuoG/NVamF7QFYz6YL1B0Q==" saltValue="Ymdi7R1kk8CD/0X3TyW/zg==" spinCount="100000" sheet="1" objects="1" scenarios="1"/>
  <mergeCells count="52">
    <mergeCell ref="B57:L59"/>
    <mergeCell ref="M57:W59"/>
    <mergeCell ref="Z57:AJ59"/>
    <mergeCell ref="AK57:AU59"/>
    <mergeCell ref="B61:L63"/>
    <mergeCell ref="M61:W63"/>
    <mergeCell ref="Z61:AJ63"/>
    <mergeCell ref="AK61:AU63"/>
    <mergeCell ref="B49:L51"/>
    <mergeCell ref="M49:W51"/>
    <mergeCell ref="Z49:AJ51"/>
    <mergeCell ref="AK49:AU51"/>
    <mergeCell ref="B53:L55"/>
    <mergeCell ref="M53:W55"/>
    <mergeCell ref="Z53:AJ55"/>
    <mergeCell ref="AK53:AU55"/>
    <mergeCell ref="B41:L43"/>
    <mergeCell ref="M41:W43"/>
    <mergeCell ref="Z41:AJ43"/>
    <mergeCell ref="AK41:AU43"/>
    <mergeCell ref="B45:L47"/>
    <mergeCell ref="M45:W47"/>
    <mergeCell ref="Z45:AJ47"/>
    <mergeCell ref="AK45:AU47"/>
    <mergeCell ref="B28:L30"/>
    <mergeCell ref="M28:W30"/>
    <mergeCell ref="Z28:AJ30"/>
    <mergeCell ref="AK28:AU30"/>
    <mergeCell ref="B34:S38"/>
    <mergeCell ref="Z34:AQ38"/>
    <mergeCell ref="B20:L22"/>
    <mergeCell ref="M20:W22"/>
    <mergeCell ref="Z20:AJ22"/>
    <mergeCell ref="AK20:AU22"/>
    <mergeCell ref="B24:L26"/>
    <mergeCell ref="M24:W26"/>
    <mergeCell ref="Z24:AJ26"/>
    <mergeCell ref="AK24:AU26"/>
    <mergeCell ref="B12:L14"/>
    <mergeCell ref="M12:W14"/>
    <mergeCell ref="Z12:AJ14"/>
    <mergeCell ref="AK12:AU14"/>
    <mergeCell ref="B16:L18"/>
    <mergeCell ref="M16:W18"/>
    <mergeCell ref="Z16:AJ18"/>
    <mergeCell ref="AK16:AU18"/>
    <mergeCell ref="B1:S5"/>
    <mergeCell ref="Z1:AQ5"/>
    <mergeCell ref="B8:L10"/>
    <mergeCell ref="M8:W10"/>
    <mergeCell ref="Z8:AJ10"/>
    <mergeCell ref="AK8:AU10"/>
  </mergeCells>
  <hyperlinks>
    <hyperlink ref="A1" location="Contents!A1" display="Go Back" xr:uid="{00000000-0004-0000-0D00-000000000000}"/>
  </hyperlinks>
  <pageMargins left="0.25" right="0.25"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sheetPr>
  <dimension ref="A1:AL98"/>
  <sheetViews>
    <sheetView zoomScaleNormal="100" workbookViewId="0"/>
  </sheetViews>
  <sheetFormatPr defaultColWidth="2.88671875" defaultRowHeight="14.4" x14ac:dyDescent="0.3"/>
  <cols>
    <col min="2" max="2" width="2.88671875" customWidth="1"/>
    <col min="5" max="8" width="2.88671875" customWidth="1"/>
    <col min="12" max="12" width="2.88671875" customWidth="1"/>
    <col min="14" max="16" width="2.88671875" customWidth="1"/>
    <col min="21" max="21" width="2.88671875" customWidth="1"/>
    <col min="23" max="25" width="2.88671875" customWidth="1"/>
    <col min="30" max="33" width="2.88671875" customWidth="1"/>
  </cols>
  <sheetData>
    <row r="1" spans="1:35"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5" x14ac:dyDescent="0.3">
      <c r="A2" s="6"/>
      <c r="B2" s="6"/>
      <c r="C2" s="6"/>
      <c r="D2" s="241" t="s">
        <v>284</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35"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35"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35"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35"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35"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x14ac:dyDescent="0.3">
      <c r="A8" s="6"/>
      <c r="B8" s="6"/>
      <c r="C8" s="6"/>
      <c r="D8" s="5" t="s">
        <v>0</v>
      </c>
      <c r="E8" s="8">
        <f ca="1">INDEX($AE$8:$AE$17,RANDBETWEEN(1,5))</f>
        <v>18</v>
      </c>
      <c r="F8" s="5"/>
      <c r="G8" s="5"/>
      <c r="H8" s="5"/>
      <c r="I8" s="5"/>
      <c r="J8" s="5"/>
      <c r="K8" s="5"/>
      <c r="L8" s="5"/>
      <c r="M8" s="5" t="s">
        <v>1</v>
      </c>
      <c r="N8" s="8">
        <f ca="1">INDEX(AE8:AE17,RANDBETWEEN(6,10))</f>
        <v>48</v>
      </c>
      <c r="O8" s="5"/>
      <c r="P8" s="5"/>
      <c r="Q8" s="5"/>
      <c r="R8" s="5"/>
      <c r="S8" s="5"/>
      <c r="T8" s="5"/>
      <c r="U8" s="5"/>
      <c r="V8" s="5" t="s">
        <v>2</v>
      </c>
      <c r="W8" s="8">
        <f ca="1">E8</f>
        <v>18</v>
      </c>
      <c r="X8" s="8">
        <f ca="1">N8</f>
        <v>48</v>
      </c>
      <c r="Y8" s="5"/>
      <c r="Z8" s="5"/>
      <c r="AA8" s="5"/>
      <c r="AB8" s="5"/>
      <c r="AC8" s="5"/>
      <c r="AD8" s="5"/>
      <c r="AE8" s="143">
        <v>10</v>
      </c>
      <c r="AF8" s="139" t="s">
        <v>276</v>
      </c>
      <c r="AG8" s="137"/>
      <c r="AH8" s="137"/>
      <c r="AI8" s="142"/>
    </row>
    <row r="9" spans="1:35" ht="15" customHeight="1" x14ac:dyDescent="0.3">
      <c r="A9" s="6"/>
      <c r="B9" s="6"/>
      <c r="C9" s="6"/>
      <c r="D9" s="272" t="str">
        <f ca="1">CONCATENATE("Write the factors of ",E8)</f>
        <v>Write the factors of 18</v>
      </c>
      <c r="E9" s="272"/>
      <c r="F9" s="272"/>
      <c r="G9" s="272"/>
      <c r="H9" s="272"/>
      <c r="I9" s="272"/>
      <c r="J9" s="272"/>
      <c r="K9" s="272"/>
      <c r="L9" s="272"/>
      <c r="M9" s="272" t="str">
        <f ca="1">CONCATENATE("Write the factors of ",N8)</f>
        <v>Write the factors of 48</v>
      </c>
      <c r="N9" s="272"/>
      <c r="O9" s="272"/>
      <c r="P9" s="272"/>
      <c r="Q9" s="272"/>
      <c r="R9" s="272"/>
      <c r="S9" s="272"/>
      <c r="T9" s="272"/>
      <c r="U9" s="272"/>
      <c r="V9" s="272" t="str">
        <f ca="1">CONCATENATE("Write the HCF of ",W8," and ",X8)</f>
        <v>Write the HCF of 18 and 48</v>
      </c>
      <c r="W9" s="272"/>
      <c r="X9" s="272"/>
      <c r="Y9" s="272"/>
      <c r="Z9" s="272"/>
      <c r="AA9" s="272"/>
      <c r="AB9" s="272"/>
      <c r="AC9" s="272"/>
      <c r="AD9" s="272"/>
      <c r="AE9" s="144">
        <v>12</v>
      </c>
      <c r="AF9" s="139" t="s">
        <v>277</v>
      </c>
      <c r="AG9" s="137"/>
      <c r="AH9" s="137"/>
      <c r="AI9" s="142"/>
    </row>
    <row r="10" spans="1:35" ht="15" customHeight="1" x14ac:dyDescent="0.3">
      <c r="A10" s="6"/>
      <c r="B10" s="6"/>
      <c r="C10" s="6"/>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144">
        <v>15</v>
      </c>
      <c r="AF10" s="139" t="s">
        <v>278</v>
      </c>
      <c r="AG10" s="137"/>
      <c r="AH10" s="137"/>
      <c r="AI10" s="142"/>
    </row>
    <row r="11" spans="1:35" ht="15" customHeight="1" x14ac:dyDescent="0.3">
      <c r="A11" s="6"/>
      <c r="B11" s="6"/>
      <c r="C11" s="6"/>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144">
        <v>18</v>
      </c>
      <c r="AF11" s="139" t="s">
        <v>279</v>
      </c>
      <c r="AG11" s="137"/>
      <c r="AH11" s="137"/>
      <c r="AI11" s="142"/>
    </row>
    <row r="12" spans="1:35" ht="15" customHeight="1" x14ac:dyDescent="0.3">
      <c r="A12" s="6"/>
      <c r="B12" s="6"/>
      <c r="C12" s="6"/>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144">
        <v>20</v>
      </c>
      <c r="AF12" s="139" t="s">
        <v>280</v>
      </c>
      <c r="AG12" s="137"/>
      <c r="AH12" s="137"/>
      <c r="AI12" s="142"/>
    </row>
    <row r="13" spans="1:35" ht="14.4" customHeight="1" x14ac:dyDescent="0.3">
      <c r="A13" s="6"/>
      <c r="B13" s="6"/>
      <c r="C13" s="6"/>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143">
        <v>24</v>
      </c>
      <c r="AF13" s="139" t="s">
        <v>281</v>
      </c>
      <c r="AG13" s="137"/>
      <c r="AH13" s="137"/>
      <c r="AI13" s="142"/>
    </row>
    <row r="14" spans="1:35" ht="15" customHeight="1" x14ac:dyDescent="0.3">
      <c r="A14" s="6"/>
      <c r="B14" s="6"/>
      <c r="C14" s="6"/>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144">
        <v>30</v>
      </c>
      <c r="AF14" s="139" t="s">
        <v>282</v>
      </c>
      <c r="AG14" s="137"/>
      <c r="AH14" s="137"/>
      <c r="AI14" s="142"/>
    </row>
    <row r="15" spans="1:35" ht="15" customHeight="1" x14ac:dyDescent="0.3">
      <c r="A15" s="6"/>
      <c r="B15" s="6"/>
      <c r="C15" s="6"/>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144">
        <v>36</v>
      </c>
      <c r="AF15" s="139" t="s">
        <v>285</v>
      </c>
      <c r="AG15" s="137"/>
      <c r="AH15" s="137"/>
      <c r="AI15" s="142"/>
    </row>
    <row r="16" spans="1:35" ht="15" customHeight="1" x14ac:dyDescent="0.3">
      <c r="A16" s="6"/>
      <c r="B16" s="6"/>
      <c r="C16" s="6"/>
      <c r="D16" s="5" t="s">
        <v>3</v>
      </c>
      <c r="E16" s="8">
        <f ca="1">2^RANDBETWEEN(1,5)*3^RANDBETWEEN(1,3)*5^RANDBETWEEN(1,3)</f>
        <v>120</v>
      </c>
      <c r="F16" s="8">
        <f ca="1">2^RANDBETWEEN(1,4)*3^RANDBETWEEN(0,3)*5^RANDBETWEEN(1,4)</f>
        <v>450</v>
      </c>
      <c r="G16" s="8">
        <f ca="1">RANDBETWEEN(2,5)*E16</f>
        <v>600</v>
      </c>
      <c r="H16" s="5"/>
      <c r="I16" s="5"/>
      <c r="J16" s="5"/>
      <c r="K16" s="5"/>
      <c r="L16" s="5"/>
      <c r="M16" s="5" t="s">
        <v>4</v>
      </c>
      <c r="N16" s="8">
        <f ca="1">RANDBETWEEN(3,7)*4</f>
        <v>28</v>
      </c>
      <c r="O16" s="8">
        <f ca="1">RANDBETWEEN(2,4)*5</f>
        <v>20</v>
      </c>
      <c r="P16" s="8"/>
      <c r="Q16" s="5"/>
      <c r="R16" s="5"/>
      <c r="S16" s="5"/>
      <c r="T16" s="5"/>
      <c r="U16" s="5"/>
      <c r="V16" s="5" t="s">
        <v>5</v>
      </c>
      <c r="W16" s="8">
        <f ca="1">RANDBETWEEN(6,9)</f>
        <v>8</v>
      </c>
      <c r="X16" s="8">
        <f ca="1">W16*RANDBETWEEN(3,5)</f>
        <v>40</v>
      </c>
      <c r="Y16" s="8">
        <f ca="1">W16*RANDBETWEEN(6,8)</f>
        <v>64</v>
      </c>
      <c r="Z16" s="5"/>
      <c r="AA16" s="5"/>
      <c r="AB16" s="5"/>
      <c r="AC16" s="5"/>
      <c r="AD16" s="5"/>
      <c r="AE16" s="144">
        <v>40</v>
      </c>
      <c r="AF16" s="139" t="s">
        <v>286</v>
      </c>
      <c r="AG16" s="137"/>
      <c r="AH16" s="137"/>
      <c r="AI16" s="142"/>
    </row>
    <row r="17" spans="1:35" ht="15" customHeight="1" x14ac:dyDescent="0.3">
      <c r="A17" s="6"/>
      <c r="B17" s="6"/>
      <c r="C17" s="6"/>
      <c r="D17" s="272" t="str">
        <f ca="1">CONCATENATE("Write the HCF of ",E16," and ",F16)</f>
        <v>Write the HCF of 120 and 450</v>
      </c>
      <c r="E17" s="272"/>
      <c r="F17" s="272"/>
      <c r="G17" s="272"/>
      <c r="H17" s="272"/>
      <c r="I17" s="272"/>
      <c r="J17" s="272"/>
      <c r="K17" s="272"/>
      <c r="L17" s="272"/>
      <c r="M17" s="242" t="str">
        <f ca="1">CONCATENATE("The LCM of two numbers is ",LCM(N16:O16)," and their HCF is ",GCD(N16:O16),". Both numbers are less than 30. What are the numbers?")</f>
        <v>The LCM of two numbers is 140 and their HCF is 4. Both numbers are less than 30. What are the numbers?</v>
      </c>
      <c r="N17" s="242"/>
      <c r="O17" s="242"/>
      <c r="P17" s="242"/>
      <c r="Q17" s="242"/>
      <c r="R17" s="242"/>
      <c r="S17" s="242"/>
      <c r="T17" s="242"/>
      <c r="U17" s="242"/>
      <c r="V17" s="273" t="str">
        <f ca="1">CONCATENATE("Jane has two lengths of ribbon - ",X16,"cm and ",Y16,"cm. She intends to cut them into shorter lengths that are equal, without any ribbon left over. What is the longest possible length for the shorter ribbons?")</f>
        <v>Jane has two lengths of ribbon - 40cm and 64cm. She intends to cut them into shorter lengths that are equal, without any ribbon left over. What is the longest possible length for the shorter ribbons?</v>
      </c>
      <c r="W17" s="273"/>
      <c r="X17" s="273"/>
      <c r="Y17" s="273"/>
      <c r="Z17" s="273"/>
      <c r="AA17" s="273"/>
      <c r="AB17" s="273"/>
      <c r="AC17" s="273"/>
      <c r="AD17" s="273"/>
      <c r="AE17" s="144">
        <v>48</v>
      </c>
      <c r="AF17" s="139" t="s">
        <v>287</v>
      </c>
      <c r="AG17" s="137"/>
      <c r="AH17" s="137"/>
      <c r="AI17" s="142"/>
    </row>
    <row r="18" spans="1:35" ht="14.4" customHeight="1" x14ac:dyDescent="0.3">
      <c r="A18" s="6"/>
      <c r="B18" s="6"/>
      <c r="C18" s="6"/>
      <c r="D18" s="272"/>
      <c r="E18" s="272"/>
      <c r="F18" s="272"/>
      <c r="G18" s="272"/>
      <c r="H18" s="272"/>
      <c r="I18" s="272"/>
      <c r="J18" s="272"/>
      <c r="K18" s="272"/>
      <c r="L18" s="272"/>
      <c r="M18" s="242"/>
      <c r="N18" s="242"/>
      <c r="O18" s="242"/>
      <c r="P18" s="242"/>
      <c r="Q18" s="242"/>
      <c r="R18" s="242"/>
      <c r="S18" s="242"/>
      <c r="T18" s="242"/>
      <c r="U18" s="242"/>
      <c r="V18" s="273"/>
      <c r="W18" s="273"/>
      <c r="X18" s="273"/>
      <c r="Y18" s="273"/>
      <c r="Z18" s="273"/>
      <c r="AA18" s="273"/>
      <c r="AB18" s="273"/>
      <c r="AC18" s="273"/>
      <c r="AD18" s="273"/>
      <c r="AE18" s="5"/>
      <c r="AF18" s="6"/>
      <c r="AG18" s="5"/>
      <c r="AH18" s="6"/>
      <c r="AI18" s="48"/>
    </row>
    <row r="19" spans="1:35" ht="15" customHeight="1" x14ac:dyDescent="0.3">
      <c r="A19" s="6"/>
      <c r="B19" s="6"/>
      <c r="C19" s="6"/>
      <c r="D19" s="272"/>
      <c r="E19" s="272"/>
      <c r="F19" s="272"/>
      <c r="G19" s="272"/>
      <c r="H19" s="272"/>
      <c r="I19" s="272"/>
      <c r="J19" s="272"/>
      <c r="K19" s="272"/>
      <c r="L19" s="272"/>
      <c r="M19" s="242"/>
      <c r="N19" s="242"/>
      <c r="O19" s="242"/>
      <c r="P19" s="242"/>
      <c r="Q19" s="242"/>
      <c r="R19" s="242"/>
      <c r="S19" s="242"/>
      <c r="T19" s="242"/>
      <c r="U19" s="242"/>
      <c r="V19" s="273"/>
      <c r="W19" s="273"/>
      <c r="X19" s="273"/>
      <c r="Y19" s="273"/>
      <c r="Z19" s="273"/>
      <c r="AA19" s="273"/>
      <c r="AB19" s="273"/>
      <c r="AC19" s="273"/>
      <c r="AD19" s="273"/>
      <c r="AE19" s="51"/>
      <c r="AF19" s="6"/>
      <c r="AG19" s="6"/>
      <c r="AH19" s="6"/>
      <c r="AI19" s="48"/>
    </row>
    <row r="20" spans="1:35" ht="15" customHeight="1" x14ac:dyDescent="0.3">
      <c r="A20" s="6"/>
      <c r="B20" s="6"/>
      <c r="C20" s="6"/>
      <c r="D20" s="272"/>
      <c r="E20" s="272"/>
      <c r="F20" s="272"/>
      <c r="G20" s="272"/>
      <c r="H20" s="272"/>
      <c r="I20" s="272"/>
      <c r="J20" s="272"/>
      <c r="K20" s="272"/>
      <c r="L20" s="272"/>
      <c r="M20" s="242"/>
      <c r="N20" s="242"/>
      <c r="O20" s="242"/>
      <c r="P20" s="242"/>
      <c r="Q20" s="242"/>
      <c r="R20" s="242"/>
      <c r="S20" s="242"/>
      <c r="T20" s="242"/>
      <c r="U20" s="242"/>
      <c r="V20" s="273"/>
      <c r="W20" s="273"/>
      <c r="X20" s="273"/>
      <c r="Y20" s="273"/>
      <c r="Z20" s="273"/>
      <c r="AA20" s="273"/>
      <c r="AB20" s="273"/>
      <c r="AC20" s="273"/>
      <c r="AD20" s="273"/>
      <c r="AE20" s="51"/>
      <c r="AF20" s="6"/>
      <c r="AG20" s="6"/>
      <c r="AH20" s="6"/>
      <c r="AI20" s="48"/>
    </row>
    <row r="21" spans="1:35" ht="15" customHeight="1" x14ac:dyDescent="0.3">
      <c r="A21" s="6"/>
      <c r="B21" s="6"/>
      <c r="C21" s="6"/>
      <c r="D21" s="272"/>
      <c r="E21" s="272"/>
      <c r="F21" s="272"/>
      <c r="G21" s="272"/>
      <c r="H21" s="272"/>
      <c r="I21" s="272"/>
      <c r="J21" s="272"/>
      <c r="K21" s="272"/>
      <c r="L21" s="272"/>
      <c r="M21" s="242"/>
      <c r="N21" s="242"/>
      <c r="O21" s="242"/>
      <c r="P21" s="242"/>
      <c r="Q21" s="242"/>
      <c r="R21" s="242"/>
      <c r="S21" s="242"/>
      <c r="T21" s="242"/>
      <c r="U21" s="242"/>
      <c r="V21" s="273"/>
      <c r="W21" s="273"/>
      <c r="X21" s="273"/>
      <c r="Y21" s="273"/>
      <c r="Z21" s="273"/>
      <c r="AA21" s="273"/>
      <c r="AB21" s="273"/>
      <c r="AC21" s="273"/>
      <c r="AD21" s="273"/>
      <c r="AE21" s="51"/>
      <c r="AF21" s="6"/>
      <c r="AG21" s="6"/>
      <c r="AH21" s="6"/>
      <c r="AI21" s="48"/>
    </row>
    <row r="22" spans="1:35" ht="15" customHeight="1" x14ac:dyDescent="0.3">
      <c r="A22" s="6"/>
      <c r="B22" s="6"/>
      <c r="C22" s="6"/>
      <c r="D22" s="272"/>
      <c r="E22" s="272"/>
      <c r="F22" s="272"/>
      <c r="G22" s="272"/>
      <c r="H22" s="272"/>
      <c r="I22" s="272"/>
      <c r="J22" s="272"/>
      <c r="K22" s="272"/>
      <c r="L22" s="272"/>
      <c r="M22" s="242"/>
      <c r="N22" s="242"/>
      <c r="O22" s="242"/>
      <c r="P22" s="242"/>
      <c r="Q22" s="242"/>
      <c r="R22" s="242"/>
      <c r="S22" s="242"/>
      <c r="T22" s="242"/>
      <c r="U22" s="242"/>
      <c r="V22" s="273"/>
      <c r="W22" s="273"/>
      <c r="X22" s="273"/>
      <c r="Y22" s="273"/>
      <c r="Z22" s="273"/>
      <c r="AA22" s="273"/>
      <c r="AB22" s="273"/>
      <c r="AC22" s="273"/>
      <c r="AD22" s="273"/>
      <c r="AE22" s="51"/>
      <c r="AF22" s="6"/>
      <c r="AG22" s="6"/>
      <c r="AH22" s="6"/>
      <c r="AI22" s="48"/>
    </row>
    <row r="23" spans="1:35" ht="14.4" customHeight="1" x14ac:dyDescent="0.3">
      <c r="A23" s="6"/>
      <c r="B23" s="6"/>
      <c r="C23" s="6"/>
      <c r="D23" s="272"/>
      <c r="E23" s="272"/>
      <c r="F23" s="272"/>
      <c r="G23" s="272"/>
      <c r="H23" s="272"/>
      <c r="I23" s="272"/>
      <c r="J23" s="272"/>
      <c r="K23" s="272"/>
      <c r="L23" s="272"/>
      <c r="M23" s="242"/>
      <c r="N23" s="242"/>
      <c r="O23" s="242"/>
      <c r="P23" s="242"/>
      <c r="Q23" s="242"/>
      <c r="R23" s="242"/>
      <c r="S23" s="242"/>
      <c r="T23" s="242"/>
      <c r="U23" s="242"/>
      <c r="V23" s="273"/>
      <c r="W23" s="273"/>
      <c r="X23" s="273"/>
      <c r="Y23" s="273"/>
      <c r="Z23" s="273"/>
      <c r="AA23" s="273"/>
      <c r="AB23" s="273"/>
      <c r="AC23" s="273"/>
      <c r="AD23" s="273"/>
      <c r="AE23" s="6"/>
      <c r="AF23" s="6"/>
      <c r="AG23" s="6"/>
      <c r="AH23" s="6"/>
      <c r="AI23" s="48"/>
    </row>
    <row r="24" spans="1:35"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5"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5"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5" x14ac:dyDescent="0.3">
      <c r="A27" s="3"/>
      <c r="B27" s="3"/>
      <c r="C27" s="3"/>
      <c r="D27" s="239" t="str">
        <f>D2</f>
        <v>Factors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5"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5"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5"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5"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5"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72" t="str">
        <f ca="1">D9</f>
        <v>Write the factors of 18</v>
      </c>
      <c r="E34" s="272"/>
      <c r="F34" s="272"/>
      <c r="G34" s="272"/>
      <c r="H34" s="272"/>
      <c r="I34" s="272"/>
      <c r="J34" s="272"/>
      <c r="K34" s="272"/>
      <c r="L34" s="272"/>
      <c r="M34" s="272" t="str">
        <f ca="1">M9</f>
        <v>Write the factors of 48</v>
      </c>
      <c r="N34" s="272"/>
      <c r="O34" s="272"/>
      <c r="P34" s="272"/>
      <c r="Q34" s="272"/>
      <c r="R34" s="272"/>
      <c r="S34" s="272"/>
      <c r="T34" s="272"/>
      <c r="U34" s="272"/>
      <c r="V34" s="272" t="str">
        <f ca="1">V9</f>
        <v>Write the HCF of 18 and 48</v>
      </c>
      <c r="W34" s="272"/>
      <c r="X34" s="272"/>
      <c r="Y34" s="272"/>
      <c r="Z34" s="272"/>
      <c r="AA34" s="272"/>
      <c r="AB34" s="272"/>
      <c r="AC34" s="272"/>
      <c r="AD34" s="272"/>
      <c r="AE34" s="130"/>
      <c r="AF34" s="3"/>
      <c r="AG34" s="3"/>
      <c r="AH34" s="3"/>
    </row>
    <row r="35" spans="1:38" ht="15" customHeight="1" x14ac:dyDescent="0.3">
      <c r="A35" s="3"/>
      <c r="B35" s="3"/>
      <c r="C35" s="3"/>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130"/>
      <c r="AF35" s="3"/>
      <c r="AG35" s="3"/>
      <c r="AH35" s="3"/>
    </row>
    <row r="36" spans="1:38" ht="15" customHeight="1" x14ac:dyDescent="0.3">
      <c r="A36" s="3"/>
      <c r="B36" s="3"/>
      <c r="C36" s="3"/>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130"/>
      <c r="AF36" s="3"/>
      <c r="AG36" s="3"/>
      <c r="AH36" s="3"/>
    </row>
    <row r="37" spans="1:38" ht="15" customHeight="1" x14ac:dyDescent="0.3">
      <c r="A37" s="3"/>
      <c r="B37" s="3"/>
      <c r="C37" s="3"/>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130"/>
      <c r="AF37" s="3"/>
      <c r="AG37" s="3"/>
      <c r="AH37" s="3"/>
    </row>
    <row r="38" spans="1:38" x14ac:dyDescent="0.3">
      <c r="A38" s="3"/>
      <c r="B38" s="3"/>
      <c r="C38" s="3"/>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4"/>
      <c r="AF38" s="3"/>
      <c r="AG38" s="3"/>
      <c r="AH38" s="3"/>
    </row>
    <row r="39" spans="1:38" ht="15" customHeight="1" x14ac:dyDescent="0.3">
      <c r="A39" s="3"/>
      <c r="B39" s="3"/>
      <c r="C39" s="3"/>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130"/>
      <c r="AF39" s="3"/>
      <c r="AG39" s="3"/>
      <c r="AH39" s="3"/>
    </row>
    <row r="40" spans="1:38" ht="15" customHeight="1" x14ac:dyDescent="0.3">
      <c r="A40" s="3"/>
      <c r="B40" s="3"/>
      <c r="C40" s="3"/>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72" t="str">
        <f ca="1">D17</f>
        <v>Write the HCF of 120 and 450</v>
      </c>
      <c r="E42" s="272"/>
      <c r="F42" s="272"/>
      <c r="G42" s="272"/>
      <c r="H42" s="272"/>
      <c r="I42" s="272"/>
      <c r="J42" s="272"/>
      <c r="K42" s="272"/>
      <c r="L42" s="272"/>
      <c r="M42" s="242" t="str">
        <f ca="1">M17</f>
        <v>The LCM of two numbers is 140 and their HCF is 4. Both numbers are less than 30. What are the numbers?</v>
      </c>
      <c r="N42" s="242"/>
      <c r="O42" s="242"/>
      <c r="P42" s="242"/>
      <c r="Q42" s="242"/>
      <c r="R42" s="242"/>
      <c r="S42" s="242"/>
      <c r="T42" s="242"/>
      <c r="U42" s="242"/>
      <c r="V42" s="273" t="str">
        <f ca="1">V17</f>
        <v>Jane has two lengths of ribbon - 40cm and 64cm. She intends to cut them into shorter lengths that are equal, without any ribbon left over. What is the longest possible length for the shorter ribbons?</v>
      </c>
      <c r="W42" s="273"/>
      <c r="X42" s="273"/>
      <c r="Y42" s="273"/>
      <c r="Z42" s="273"/>
      <c r="AA42" s="273"/>
      <c r="AB42" s="273"/>
      <c r="AC42" s="273"/>
      <c r="AD42" s="273"/>
      <c r="AE42" s="130"/>
      <c r="AF42" s="3"/>
      <c r="AG42" s="3"/>
      <c r="AH42" s="3"/>
    </row>
    <row r="43" spans="1:38" x14ac:dyDescent="0.3">
      <c r="A43" s="3"/>
      <c r="B43" s="3"/>
      <c r="C43" s="3"/>
      <c r="D43" s="272"/>
      <c r="E43" s="272"/>
      <c r="F43" s="272"/>
      <c r="G43" s="272"/>
      <c r="H43" s="272"/>
      <c r="I43" s="272"/>
      <c r="J43" s="272"/>
      <c r="K43" s="272"/>
      <c r="L43" s="272"/>
      <c r="M43" s="242"/>
      <c r="N43" s="242"/>
      <c r="O43" s="242"/>
      <c r="P43" s="242"/>
      <c r="Q43" s="242"/>
      <c r="R43" s="242"/>
      <c r="S43" s="242"/>
      <c r="T43" s="242"/>
      <c r="U43" s="242"/>
      <c r="V43" s="273"/>
      <c r="W43" s="273"/>
      <c r="X43" s="273"/>
      <c r="Y43" s="273"/>
      <c r="Z43" s="273"/>
      <c r="AA43" s="273"/>
      <c r="AB43" s="273"/>
      <c r="AC43" s="273"/>
      <c r="AD43" s="273"/>
      <c r="AE43" s="4"/>
      <c r="AF43" s="3"/>
      <c r="AG43" s="3"/>
      <c r="AH43" s="3"/>
      <c r="AL43" s="7"/>
    </row>
    <row r="44" spans="1:38" ht="15" customHeight="1" x14ac:dyDescent="0.3">
      <c r="A44" s="3"/>
      <c r="B44" s="3"/>
      <c r="C44" s="3"/>
      <c r="D44" s="272"/>
      <c r="E44" s="272"/>
      <c r="F44" s="272"/>
      <c r="G44" s="272"/>
      <c r="H44" s="272"/>
      <c r="I44" s="272"/>
      <c r="J44" s="272"/>
      <c r="K44" s="272"/>
      <c r="L44" s="272"/>
      <c r="M44" s="242"/>
      <c r="N44" s="242"/>
      <c r="O44" s="242"/>
      <c r="P44" s="242"/>
      <c r="Q44" s="242"/>
      <c r="R44" s="242"/>
      <c r="S44" s="242"/>
      <c r="T44" s="242"/>
      <c r="U44" s="242"/>
      <c r="V44" s="273"/>
      <c r="W44" s="273"/>
      <c r="X44" s="273"/>
      <c r="Y44" s="273"/>
      <c r="Z44" s="273"/>
      <c r="AA44" s="273"/>
      <c r="AB44" s="273"/>
      <c r="AC44" s="273"/>
      <c r="AD44" s="273"/>
      <c r="AE44" s="130"/>
      <c r="AF44" s="3"/>
      <c r="AG44" s="3"/>
      <c r="AH44" s="3"/>
    </row>
    <row r="45" spans="1:38" ht="15" customHeight="1" x14ac:dyDescent="0.3">
      <c r="A45" s="3"/>
      <c r="B45" s="3"/>
      <c r="C45" s="3"/>
      <c r="D45" s="272"/>
      <c r="E45" s="272"/>
      <c r="F45" s="272"/>
      <c r="G45" s="272"/>
      <c r="H45" s="272"/>
      <c r="I45" s="272"/>
      <c r="J45" s="272"/>
      <c r="K45" s="272"/>
      <c r="L45" s="272"/>
      <c r="M45" s="242"/>
      <c r="N45" s="242"/>
      <c r="O45" s="242"/>
      <c r="P45" s="242"/>
      <c r="Q45" s="242"/>
      <c r="R45" s="242"/>
      <c r="S45" s="242"/>
      <c r="T45" s="242"/>
      <c r="U45" s="242"/>
      <c r="V45" s="273"/>
      <c r="W45" s="273"/>
      <c r="X45" s="273"/>
      <c r="Y45" s="273"/>
      <c r="Z45" s="273"/>
      <c r="AA45" s="273"/>
      <c r="AB45" s="273"/>
      <c r="AC45" s="273"/>
      <c r="AD45" s="273"/>
      <c r="AE45" s="130"/>
      <c r="AF45" s="3"/>
      <c r="AG45" s="3"/>
      <c r="AH45" s="3"/>
    </row>
    <row r="46" spans="1:38" ht="15" customHeight="1" x14ac:dyDescent="0.3">
      <c r="A46" s="3"/>
      <c r="B46" s="3"/>
      <c r="C46" s="3"/>
      <c r="D46" s="272"/>
      <c r="E46" s="272"/>
      <c r="F46" s="272"/>
      <c r="G46" s="272"/>
      <c r="H46" s="272"/>
      <c r="I46" s="272"/>
      <c r="J46" s="272"/>
      <c r="K46" s="272"/>
      <c r="L46" s="272"/>
      <c r="M46" s="242"/>
      <c r="N46" s="242"/>
      <c r="O46" s="242"/>
      <c r="P46" s="242"/>
      <c r="Q46" s="242"/>
      <c r="R46" s="242"/>
      <c r="S46" s="242"/>
      <c r="T46" s="242"/>
      <c r="U46" s="242"/>
      <c r="V46" s="273"/>
      <c r="W46" s="273"/>
      <c r="X46" s="273"/>
      <c r="Y46" s="273"/>
      <c r="Z46" s="273"/>
      <c r="AA46" s="273"/>
      <c r="AB46" s="273"/>
      <c r="AC46" s="273"/>
      <c r="AD46" s="273"/>
      <c r="AE46" s="130"/>
      <c r="AF46" s="3"/>
      <c r="AG46" s="3"/>
      <c r="AH46" s="3"/>
    </row>
    <row r="47" spans="1:38" ht="15" customHeight="1" x14ac:dyDescent="0.3">
      <c r="A47" s="3"/>
      <c r="B47" s="3"/>
      <c r="C47" s="3"/>
      <c r="D47" s="272"/>
      <c r="E47" s="272"/>
      <c r="F47" s="272"/>
      <c r="G47" s="272"/>
      <c r="H47" s="272"/>
      <c r="I47" s="272"/>
      <c r="J47" s="272"/>
      <c r="K47" s="272"/>
      <c r="L47" s="272"/>
      <c r="M47" s="242"/>
      <c r="N47" s="242"/>
      <c r="O47" s="242"/>
      <c r="P47" s="242"/>
      <c r="Q47" s="242"/>
      <c r="R47" s="242"/>
      <c r="S47" s="242"/>
      <c r="T47" s="242"/>
      <c r="U47" s="242"/>
      <c r="V47" s="273"/>
      <c r="W47" s="273"/>
      <c r="X47" s="273"/>
      <c r="Y47" s="273"/>
      <c r="Z47" s="273"/>
      <c r="AA47" s="273"/>
      <c r="AB47" s="273"/>
      <c r="AC47" s="273"/>
      <c r="AD47" s="273"/>
      <c r="AE47" s="130"/>
      <c r="AF47" s="3"/>
      <c r="AG47" s="3"/>
      <c r="AH47" s="3"/>
    </row>
    <row r="48" spans="1:38" x14ac:dyDescent="0.3">
      <c r="A48" s="3"/>
      <c r="B48" s="3"/>
      <c r="C48" s="3"/>
      <c r="D48" s="272"/>
      <c r="E48" s="272"/>
      <c r="F48" s="272"/>
      <c r="G48" s="272"/>
      <c r="H48" s="272"/>
      <c r="I48" s="272"/>
      <c r="J48" s="272"/>
      <c r="K48" s="272"/>
      <c r="L48" s="272"/>
      <c r="M48" s="242"/>
      <c r="N48" s="242"/>
      <c r="O48" s="242"/>
      <c r="P48" s="242"/>
      <c r="Q48" s="242"/>
      <c r="R48" s="242"/>
      <c r="S48" s="242"/>
      <c r="T48" s="242"/>
      <c r="U48" s="242"/>
      <c r="V48" s="273"/>
      <c r="W48" s="273"/>
      <c r="X48" s="273"/>
      <c r="Y48" s="273"/>
      <c r="Z48" s="273"/>
      <c r="AA48" s="273"/>
      <c r="AB48" s="273"/>
      <c r="AC48" s="273"/>
      <c r="AD48" s="27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Factors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t="str">
        <f ca="1">VLOOKUP(E8,$AE$8:$AF$17,2,FALSE)</f>
        <v>1, 2, 3, 6, 9, 18</v>
      </c>
      <c r="E58" s="244"/>
      <c r="F58" s="244"/>
      <c r="G58" s="244"/>
      <c r="H58" s="244"/>
      <c r="I58" s="244"/>
      <c r="J58" s="244"/>
      <c r="K58" s="244"/>
      <c r="L58" s="244"/>
      <c r="M58" s="244" t="str">
        <f ca="1">VLOOKUP(N8,$AE$8:$AF$17,2,FALSE)</f>
        <v>1, 2, 3, 4, 6, 8, 12, 16, 24, 48</v>
      </c>
      <c r="N58" s="244"/>
      <c r="O58" s="244"/>
      <c r="P58" s="244"/>
      <c r="Q58" s="244"/>
      <c r="R58" s="244"/>
      <c r="S58" s="244"/>
      <c r="T58" s="244"/>
      <c r="U58" s="244"/>
      <c r="V58" s="244">
        <f ca="1">GCD(W8:X8)</f>
        <v>6</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f ca="1">GCD(E16:F16)</f>
        <v>30</v>
      </c>
      <c r="E66" s="244"/>
      <c r="F66" s="244"/>
      <c r="G66" s="244"/>
      <c r="H66" s="244"/>
      <c r="I66" s="244"/>
      <c r="J66" s="244"/>
      <c r="K66" s="244"/>
      <c r="L66" s="244"/>
      <c r="M66" s="244" t="str">
        <f ca="1">CONCATENATE(N16," and ",O16)</f>
        <v>28 and 20</v>
      </c>
      <c r="N66" s="244"/>
      <c r="O66" s="244"/>
      <c r="P66" s="244"/>
      <c r="Q66" s="244"/>
      <c r="R66" s="244"/>
      <c r="S66" s="244"/>
      <c r="T66" s="244"/>
      <c r="U66" s="244"/>
      <c r="V66" s="244" t="str">
        <f ca="1">CONCATENATE(GCD(X16:Y16),"cm")</f>
        <v>8cm</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62">
        <f ca="1">RANDBETWEEN(2,3)</f>
        <v>2</v>
      </c>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Factors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1, 2, 3, 6, 9, 18</v>
      </c>
      <c r="E83" s="244"/>
      <c r="F83" s="244"/>
      <c r="G83" s="244"/>
      <c r="H83" s="244"/>
      <c r="I83" s="244"/>
      <c r="J83" s="244"/>
      <c r="K83" s="244"/>
      <c r="L83" s="244"/>
      <c r="M83" s="244" t="str">
        <f ca="1">M58</f>
        <v>1, 2, 3, 4, 6, 8, 12, 16, 24, 48</v>
      </c>
      <c r="N83" s="244"/>
      <c r="O83" s="244"/>
      <c r="P83" s="244"/>
      <c r="Q83" s="244"/>
      <c r="R83" s="244"/>
      <c r="S83" s="244"/>
      <c r="T83" s="244"/>
      <c r="U83" s="244"/>
      <c r="V83" s="244">
        <f ca="1">V58</f>
        <v>6</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f ca="1">D66</f>
        <v>30</v>
      </c>
      <c r="E91" s="244"/>
      <c r="F91" s="244"/>
      <c r="G91" s="244"/>
      <c r="H91" s="244"/>
      <c r="I91" s="244"/>
      <c r="J91" s="244"/>
      <c r="K91" s="244"/>
      <c r="L91" s="244"/>
      <c r="M91" s="244" t="str">
        <f ca="1">M66</f>
        <v>28 and 20</v>
      </c>
      <c r="N91" s="244"/>
      <c r="O91" s="244"/>
      <c r="P91" s="244"/>
      <c r="Q91" s="244"/>
      <c r="R91" s="244"/>
      <c r="S91" s="244"/>
      <c r="T91" s="244"/>
      <c r="U91" s="244"/>
      <c r="V91" s="244" t="str">
        <f ca="1">V66</f>
        <v>8cm</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62">
        <f ca="1">RANDBETWEEN(2,3)</f>
        <v>3</v>
      </c>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sheetProtection algorithmName="SHA-512" hashValue="HtqUkLvMLCCuAoWUVj6LDk8p7U+/8WMDp1cwHJUgiJwjuIF0+HcQ70Z+OrkduhZHaHZvuCYGTQz0WpzGF/Hz1g==" saltValue="rywcPvLfNUzJjeHEZW+h7Q==" spinCount="100000" sheet="1" objects="1" scenarios="1"/>
  <mergeCells count="28">
    <mergeCell ref="D2:Z6"/>
    <mergeCell ref="D9:L15"/>
    <mergeCell ref="M9:U15"/>
    <mergeCell ref="V9:AD15"/>
    <mergeCell ref="D17:L23"/>
    <mergeCell ref="M17:U23"/>
    <mergeCell ref="V17:AD23"/>
    <mergeCell ref="D27:Z31"/>
    <mergeCell ref="D34:L40"/>
    <mergeCell ref="M34:U40"/>
    <mergeCell ref="V34:AD40"/>
    <mergeCell ref="D42:L48"/>
    <mergeCell ref="M42:U48"/>
    <mergeCell ref="V42:AD48"/>
    <mergeCell ref="D51:Z55"/>
    <mergeCell ref="D58:L64"/>
    <mergeCell ref="M58:U64"/>
    <mergeCell ref="V58:AD64"/>
    <mergeCell ref="D66:L72"/>
    <mergeCell ref="M66:U72"/>
    <mergeCell ref="V66:AD72"/>
    <mergeCell ref="D76:Z80"/>
    <mergeCell ref="D83:L89"/>
    <mergeCell ref="M83:U89"/>
    <mergeCell ref="V83:AD89"/>
    <mergeCell ref="D91:L97"/>
    <mergeCell ref="M91:U97"/>
    <mergeCell ref="V91:AD97"/>
  </mergeCells>
  <hyperlinks>
    <hyperlink ref="A1" location="Contents!A1" display="Go Back" xr:uid="{00000000-0004-0000-0E00-000000000000}"/>
  </hyperlinks>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A1:AM98"/>
  <sheetViews>
    <sheetView zoomScaleNormal="100" workbookViewId="0">
      <selection activeCell="AF13" sqref="AF13"/>
    </sheetView>
  </sheetViews>
  <sheetFormatPr defaultColWidth="2.88671875" defaultRowHeight="14.4" x14ac:dyDescent="0.3"/>
  <cols>
    <col min="2" max="2" width="2.88671875" customWidth="1"/>
    <col min="5" max="8" width="2.88671875" customWidth="1"/>
    <col min="12" max="12" width="2.88671875" customWidth="1"/>
    <col min="14" max="16" width="2.88671875" customWidth="1"/>
    <col min="21" max="21" width="2.88671875" customWidth="1"/>
    <col min="23" max="25" width="2.88671875" customWidth="1"/>
    <col min="30" max="33" width="2.88671875" customWidth="1"/>
  </cols>
  <sheetData>
    <row r="1" spans="1:39"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9" x14ac:dyDescent="0.3">
      <c r="A2" s="6"/>
      <c r="B2" s="6"/>
      <c r="C2" s="6"/>
      <c r="D2" s="241" t="s">
        <v>29</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39"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39"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39"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39"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39"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9" x14ac:dyDescent="0.3">
      <c r="A8" s="6"/>
      <c r="B8" s="6"/>
      <c r="C8" s="6"/>
      <c r="D8" s="5" t="s">
        <v>0</v>
      </c>
      <c r="E8" s="8">
        <f ca="1">RANDBETWEEN(1,8)</f>
        <v>2</v>
      </c>
      <c r="F8" s="5"/>
      <c r="G8" s="5"/>
      <c r="H8" s="5"/>
      <c r="I8" s="5"/>
      <c r="J8" s="5"/>
      <c r="K8" s="5"/>
      <c r="L8" s="5"/>
      <c r="M8" s="5" t="s">
        <v>1</v>
      </c>
      <c r="N8" s="8">
        <f ca="1">INDEX($AF$9:$AF$15,RANDBETWEEN(1,7))</f>
        <v>15</v>
      </c>
      <c r="O8" s="5"/>
      <c r="P8" s="5"/>
      <c r="Q8" s="5"/>
      <c r="R8" s="5"/>
      <c r="S8" s="5"/>
      <c r="T8" s="5"/>
      <c r="U8" s="5"/>
      <c r="V8" s="5" t="s">
        <v>2</v>
      </c>
      <c r="W8" s="8">
        <f ca="1">2^RANDBETWEEN(1,3)*3^RANDBETWEEN(1,2)*5^RANDBETWEEN(0,1)</f>
        <v>180</v>
      </c>
      <c r="X8" s="8">
        <f ca="1">IF(W8=Y8,Y8+1,Y8)</f>
        <v>40</v>
      </c>
      <c r="Y8" s="8">
        <f ca="1">2^RANDBETWEEN(1,3)*5^RANDBETWEEN(1,2)</f>
        <v>40</v>
      </c>
      <c r="Z8" s="5"/>
      <c r="AA8" s="5"/>
      <c r="AB8" s="5"/>
      <c r="AC8" s="5"/>
      <c r="AD8" s="5"/>
      <c r="AE8" s="5"/>
      <c r="AF8" s="6"/>
      <c r="AG8" s="6"/>
      <c r="AH8" s="6"/>
    </row>
    <row r="9" spans="1:39" ht="15" customHeight="1" x14ac:dyDescent="0.3">
      <c r="A9" s="6"/>
      <c r="B9" s="6"/>
      <c r="C9" s="6"/>
      <c r="D9" s="272" t="str">
        <f ca="1">CONCATENATE("Write the first four multiples of ",E8)</f>
        <v>Write the first four multiples of 2</v>
      </c>
      <c r="E9" s="272"/>
      <c r="F9" s="272"/>
      <c r="G9" s="272"/>
      <c r="H9" s="272"/>
      <c r="I9" s="272"/>
      <c r="J9" s="272"/>
      <c r="K9" s="272"/>
      <c r="L9" s="272"/>
      <c r="M9" s="272" t="str">
        <f ca="1">CONCATENATE("Write the factors of ",N8)</f>
        <v>Write the factors of 15</v>
      </c>
      <c r="N9" s="272"/>
      <c r="O9" s="272"/>
      <c r="P9" s="272"/>
      <c r="Q9" s="272"/>
      <c r="R9" s="272"/>
      <c r="S9" s="272"/>
      <c r="T9" s="272"/>
      <c r="U9" s="272"/>
      <c r="V9" s="272" t="str">
        <f ca="1">CONCATENATE("Write the LCM of ",W8," and ",X8)</f>
        <v>Write the LCM of 180 and 40</v>
      </c>
      <c r="W9" s="272"/>
      <c r="X9" s="272"/>
      <c r="Y9" s="272"/>
      <c r="Z9" s="272"/>
      <c r="AA9" s="272"/>
      <c r="AB9" s="272"/>
      <c r="AC9" s="272"/>
      <c r="AD9" s="272"/>
      <c r="AE9" s="138"/>
      <c r="AF9" s="139">
        <v>10</v>
      </c>
      <c r="AG9" s="139" t="s">
        <v>276</v>
      </c>
      <c r="AH9" s="140"/>
    </row>
    <row r="10" spans="1:39" ht="15" customHeight="1" x14ac:dyDescent="0.3">
      <c r="A10" s="6"/>
      <c r="B10" s="6"/>
      <c r="C10" s="6"/>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138"/>
      <c r="AF10" s="139">
        <v>12</v>
      </c>
      <c r="AG10" s="139" t="s">
        <v>277</v>
      </c>
      <c r="AH10" s="140"/>
      <c r="AI10" s="14"/>
      <c r="AJ10" s="14"/>
      <c r="AK10" s="14"/>
      <c r="AL10" s="14"/>
      <c r="AM10" s="14"/>
    </row>
    <row r="11" spans="1:39" ht="15" customHeight="1" x14ac:dyDescent="0.3">
      <c r="A11" s="6"/>
      <c r="B11" s="6"/>
      <c r="C11" s="6"/>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138"/>
      <c r="AF11" s="139">
        <v>15</v>
      </c>
      <c r="AG11" s="139" t="s">
        <v>278</v>
      </c>
      <c r="AH11" s="140"/>
      <c r="AI11" s="14"/>
      <c r="AJ11" s="14"/>
      <c r="AK11" s="14"/>
      <c r="AL11" s="14"/>
      <c r="AM11" s="14"/>
    </row>
    <row r="12" spans="1:39" ht="15" customHeight="1" x14ac:dyDescent="0.3">
      <c r="A12" s="6"/>
      <c r="B12" s="6"/>
      <c r="C12" s="6"/>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138"/>
      <c r="AF12" s="139">
        <v>18</v>
      </c>
      <c r="AG12" s="139" t="s">
        <v>279</v>
      </c>
      <c r="AH12" s="140"/>
      <c r="AI12" s="14"/>
      <c r="AJ12" s="14"/>
      <c r="AK12" s="14"/>
      <c r="AL12" s="14"/>
      <c r="AM12" s="14"/>
    </row>
    <row r="13" spans="1:39" ht="14.4" customHeight="1" x14ac:dyDescent="0.3">
      <c r="A13" s="6"/>
      <c r="B13" s="6"/>
      <c r="C13" s="6"/>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141"/>
      <c r="AF13" s="139">
        <v>20</v>
      </c>
      <c r="AG13" s="139" t="s">
        <v>280</v>
      </c>
      <c r="AH13" s="140"/>
      <c r="AI13" s="14"/>
      <c r="AJ13" s="14"/>
      <c r="AK13" s="14"/>
      <c r="AL13" s="14"/>
      <c r="AM13" s="14"/>
    </row>
    <row r="14" spans="1:39" ht="15" customHeight="1" x14ac:dyDescent="0.3">
      <c r="A14" s="6"/>
      <c r="B14" s="6"/>
      <c r="C14" s="6"/>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138"/>
      <c r="AF14" s="139">
        <v>24</v>
      </c>
      <c r="AG14" s="139" t="s">
        <v>281</v>
      </c>
      <c r="AH14" s="140"/>
      <c r="AI14" s="14"/>
      <c r="AJ14" s="14"/>
      <c r="AK14" s="14"/>
      <c r="AL14" s="14"/>
      <c r="AM14" s="14"/>
    </row>
    <row r="15" spans="1:39" ht="15" customHeight="1" x14ac:dyDescent="0.3">
      <c r="A15" s="6"/>
      <c r="B15" s="6"/>
      <c r="C15" s="6"/>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138"/>
      <c r="AF15" s="139">
        <v>30</v>
      </c>
      <c r="AG15" s="139" t="s">
        <v>282</v>
      </c>
      <c r="AH15" s="140"/>
      <c r="AI15" s="14"/>
      <c r="AJ15" s="14"/>
      <c r="AK15" s="14"/>
      <c r="AL15" s="14"/>
      <c r="AM15" s="14"/>
    </row>
    <row r="16" spans="1:39" ht="15" customHeight="1" x14ac:dyDescent="0.3">
      <c r="A16" s="6"/>
      <c r="B16" s="6"/>
      <c r="C16" s="6"/>
      <c r="D16" s="5" t="s">
        <v>3</v>
      </c>
      <c r="E16" s="8">
        <f ca="1">RANDBETWEEN(3,5)*3*RANDBETWEEN(1,4)*2</f>
        <v>120</v>
      </c>
      <c r="F16" s="8">
        <f ca="1">IF(E16=G16,G16+12,G16)</f>
        <v>18</v>
      </c>
      <c r="G16" s="8">
        <f ca="1">RANDBETWEEN(3,5)*3*RANDBETWEEN(1,3)*2</f>
        <v>18</v>
      </c>
      <c r="H16" s="5"/>
      <c r="I16" s="5"/>
      <c r="J16" s="5"/>
      <c r="K16" s="5"/>
      <c r="L16" s="5"/>
      <c r="M16" s="5" t="s">
        <v>4</v>
      </c>
      <c r="N16" s="8">
        <f ca="1">RANDBETWEEN(0,2)</f>
        <v>2</v>
      </c>
      <c r="O16" s="8">
        <f ca="1">RANDBETWEEN(1,3)</f>
        <v>2</v>
      </c>
      <c r="P16" s="8">
        <f ca="1">RANDBETWEEN(1,2)</f>
        <v>2</v>
      </c>
      <c r="Q16" s="5"/>
      <c r="R16" s="5"/>
      <c r="S16" s="5"/>
      <c r="T16" s="5"/>
      <c r="U16" s="5"/>
      <c r="V16" s="5" t="s">
        <v>5</v>
      </c>
      <c r="W16" s="8">
        <f ca="1">2^N16*3^O16*5^P16</f>
        <v>900</v>
      </c>
      <c r="X16" s="8">
        <f ca="1">2^RANDBETWEEN(1,3)*3^RANDBETWEEN(0,3)*7^RANDBETWEEN(1,2)</f>
        <v>3528</v>
      </c>
      <c r="Y16" s="5"/>
      <c r="Z16" s="5"/>
      <c r="AA16" s="5"/>
      <c r="AB16" s="5"/>
      <c r="AC16" s="5"/>
      <c r="AD16" s="5"/>
      <c r="AE16" s="138"/>
      <c r="AF16" s="139"/>
      <c r="AG16" s="139"/>
      <c r="AH16" s="140"/>
    </row>
    <row r="17" spans="1:34" ht="15" customHeight="1" x14ac:dyDescent="0.3">
      <c r="A17" s="6"/>
      <c r="B17" s="6"/>
      <c r="C17" s="6"/>
      <c r="D17" s="272" t="str">
        <f ca="1">CONCATENATE("Write the HCF of ",E16," and ",F16)</f>
        <v>Write the HCF of 120 and 18</v>
      </c>
      <c r="E17" s="272"/>
      <c r="F17" s="272"/>
      <c r="G17" s="272"/>
      <c r="H17" s="272"/>
      <c r="I17" s="272"/>
      <c r="J17" s="272"/>
      <c r="K17" s="272"/>
      <c r="L17" s="272"/>
      <c r="M17" s="272" t="str">
        <f ca="1">CONCATENATE("Write ",2^N16*3^O16*5^P16," as a product of its prime factors")</f>
        <v>Write 900 as a product of its prime factors</v>
      </c>
      <c r="N17" s="272"/>
      <c r="O17" s="272"/>
      <c r="P17" s="272"/>
      <c r="Q17" s="272"/>
      <c r="R17" s="272"/>
      <c r="S17" s="272"/>
      <c r="T17" s="272"/>
      <c r="U17" s="272"/>
      <c r="V17" s="272" t="str">
        <f ca="1">CONCATENATE("Hence, or otherwise, write the HCF of ",W16," and ",X16)</f>
        <v>Hence, or otherwise, write the HCF of 900 and 3528</v>
      </c>
      <c r="W17" s="272"/>
      <c r="X17" s="272"/>
      <c r="Y17" s="272"/>
      <c r="Z17" s="272"/>
      <c r="AA17" s="272"/>
      <c r="AB17" s="272"/>
      <c r="AC17" s="272"/>
      <c r="AD17" s="272"/>
      <c r="AE17" s="138"/>
      <c r="AF17" s="139">
        <v>1</v>
      </c>
      <c r="AG17" s="139"/>
      <c r="AH17" s="140"/>
    </row>
    <row r="18" spans="1:34" ht="14.4" customHeight="1" x14ac:dyDescent="0.3">
      <c r="A18" s="6"/>
      <c r="B18" s="6"/>
      <c r="C18" s="6"/>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5"/>
      <c r="AF18" s="9">
        <v>2</v>
      </c>
      <c r="AG18" s="136" t="s">
        <v>182</v>
      </c>
      <c r="AH18" s="6"/>
    </row>
    <row r="19" spans="1:34" ht="15" customHeight="1" x14ac:dyDescent="0.3">
      <c r="A19" s="6"/>
      <c r="B19" s="6"/>
      <c r="C19" s="6"/>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51"/>
      <c r="AF19" s="9">
        <v>3</v>
      </c>
      <c r="AG19" s="9" t="s">
        <v>183</v>
      </c>
      <c r="AH19" s="6"/>
    </row>
    <row r="20" spans="1:34" ht="15" customHeight="1" x14ac:dyDescent="0.3">
      <c r="A20" s="6"/>
      <c r="B20" s="6"/>
      <c r="C20" s="6"/>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51"/>
      <c r="AF20" s="9">
        <v>4</v>
      </c>
      <c r="AG20" s="9" t="s">
        <v>184</v>
      </c>
      <c r="AH20" s="6"/>
    </row>
    <row r="21" spans="1:34" ht="15" customHeight="1" x14ac:dyDescent="0.3">
      <c r="A21" s="6"/>
      <c r="B21" s="6"/>
      <c r="C21" s="6"/>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51"/>
      <c r="AF21" s="6"/>
      <c r="AG21" s="6"/>
      <c r="AH21" s="6"/>
    </row>
    <row r="22" spans="1:34" ht="15" customHeight="1" x14ac:dyDescent="0.3">
      <c r="A22" s="6"/>
      <c r="B22" s="6"/>
      <c r="C22" s="6"/>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51"/>
      <c r="AF22" s="6"/>
      <c r="AG22" s="6"/>
      <c r="AH22" s="6"/>
    </row>
    <row r="23" spans="1:34" ht="14.4" customHeight="1" x14ac:dyDescent="0.3">
      <c r="A23" s="6"/>
      <c r="B23" s="6"/>
      <c r="C23" s="6"/>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6"/>
      <c r="AF23" s="6"/>
      <c r="AG23" s="6"/>
      <c r="AH23" s="6"/>
    </row>
    <row r="24" spans="1:34"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x14ac:dyDescent="0.3">
      <c r="A27" s="3"/>
      <c r="B27" s="3"/>
      <c r="C27" s="3"/>
      <c r="D27" s="239" t="str">
        <f>D2</f>
        <v>Factors, Multiples and Primes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72" t="str">
        <f ca="1">D9</f>
        <v>Write the first four multiples of 2</v>
      </c>
      <c r="E34" s="272"/>
      <c r="F34" s="272"/>
      <c r="G34" s="272"/>
      <c r="H34" s="272"/>
      <c r="I34" s="272"/>
      <c r="J34" s="272"/>
      <c r="K34" s="272"/>
      <c r="L34" s="272"/>
      <c r="M34" s="272" t="str">
        <f ca="1">M9</f>
        <v>Write the factors of 15</v>
      </c>
      <c r="N34" s="272"/>
      <c r="O34" s="272"/>
      <c r="P34" s="272"/>
      <c r="Q34" s="272"/>
      <c r="R34" s="272"/>
      <c r="S34" s="272"/>
      <c r="T34" s="272"/>
      <c r="U34" s="272"/>
      <c r="V34" s="272" t="str">
        <f ca="1">V9</f>
        <v>Write the LCM of 180 and 40</v>
      </c>
      <c r="W34" s="272"/>
      <c r="X34" s="272"/>
      <c r="Y34" s="272"/>
      <c r="Z34" s="272"/>
      <c r="AA34" s="272"/>
      <c r="AB34" s="272"/>
      <c r="AC34" s="272"/>
      <c r="AD34" s="272"/>
      <c r="AE34" s="130"/>
      <c r="AF34" s="3"/>
      <c r="AG34" s="3"/>
      <c r="AH34" s="3"/>
    </row>
    <row r="35" spans="1:38" ht="15" customHeight="1" x14ac:dyDescent="0.3">
      <c r="A35" s="3"/>
      <c r="B35" s="3"/>
      <c r="C35" s="3"/>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130"/>
      <c r="AF35" s="3"/>
      <c r="AG35" s="3"/>
      <c r="AH35" s="3"/>
    </row>
    <row r="36" spans="1:38" ht="15" customHeight="1" x14ac:dyDescent="0.3">
      <c r="A36" s="3"/>
      <c r="B36" s="3"/>
      <c r="C36" s="3"/>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130"/>
      <c r="AF36" s="3"/>
      <c r="AG36" s="3"/>
      <c r="AH36" s="3"/>
    </row>
    <row r="37" spans="1:38" ht="15" customHeight="1" x14ac:dyDescent="0.3">
      <c r="A37" s="3"/>
      <c r="B37" s="3"/>
      <c r="C37" s="3"/>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130"/>
      <c r="AF37" s="3"/>
      <c r="AG37" s="3"/>
      <c r="AH37" s="3"/>
    </row>
    <row r="38" spans="1:38" x14ac:dyDescent="0.3">
      <c r="A38" s="3"/>
      <c r="B38" s="3"/>
      <c r="C38" s="3"/>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4"/>
      <c r="AF38" s="3"/>
      <c r="AG38" s="3"/>
      <c r="AH38" s="3"/>
    </row>
    <row r="39" spans="1:38" ht="15" customHeight="1" x14ac:dyDescent="0.3">
      <c r="A39" s="3"/>
      <c r="B39" s="3"/>
      <c r="C39" s="3"/>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130"/>
      <c r="AF39" s="3"/>
      <c r="AG39" s="3"/>
      <c r="AH39" s="3"/>
    </row>
    <row r="40" spans="1:38" ht="15" customHeight="1" x14ac:dyDescent="0.3">
      <c r="A40" s="3"/>
      <c r="B40" s="3"/>
      <c r="C40" s="3"/>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72" t="str">
        <f ca="1">D17</f>
        <v>Write the HCF of 120 and 18</v>
      </c>
      <c r="E42" s="272"/>
      <c r="F42" s="272"/>
      <c r="G42" s="272"/>
      <c r="H42" s="272"/>
      <c r="I42" s="272"/>
      <c r="J42" s="272"/>
      <c r="K42" s="272"/>
      <c r="L42" s="272"/>
      <c r="M42" s="272" t="str">
        <f ca="1">M17</f>
        <v>Write 900 as a product of its prime factors</v>
      </c>
      <c r="N42" s="272"/>
      <c r="O42" s="272"/>
      <c r="P42" s="272"/>
      <c r="Q42" s="272"/>
      <c r="R42" s="272"/>
      <c r="S42" s="272"/>
      <c r="T42" s="272"/>
      <c r="U42" s="272"/>
      <c r="V42" s="272" t="str">
        <f ca="1">V17</f>
        <v>Hence, or otherwise, write the HCF of 900 and 3528</v>
      </c>
      <c r="W42" s="272"/>
      <c r="X42" s="272"/>
      <c r="Y42" s="272"/>
      <c r="Z42" s="272"/>
      <c r="AA42" s="272"/>
      <c r="AB42" s="272"/>
      <c r="AC42" s="272"/>
      <c r="AD42" s="272"/>
      <c r="AE42" s="130"/>
      <c r="AF42" s="3"/>
      <c r="AG42" s="3"/>
      <c r="AH42" s="3"/>
    </row>
    <row r="43" spans="1:38" x14ac:dyDescent="0.3">
      <c r="A43" s="3"/>
      <c r="B43" s="3"/>
      <c r="C43" s="3"/>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4"/>
      <c r="AF43" s="3"/>
      <c r="AG43" s="3"/>
      <c r="AH43" s="3"/>
      <c r="AL43" s="7"/>
    </row>
    <row r="44" spans="1:38" ht="15" customHeight="1" x14ac:dyDescent="0.3">
      <c r="A44" s="3"/>
      <c r="B44" s="3"/>
      <c r="C44" s="3"/>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130"/>
      <c r="AF44" s="3"/>
      <c r="AG44" s="3"/>
      <c r="AH44" s="3"/>
    </row>
    <row r="45" spans="1:38" ht="15" customHeight="1" x14ac:dyDescent="0.3">
      <c r="A45" s="3"/>
      <c r="B45" s="3"/>
      <c r="C45" s="3"/>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130"/>
      <c r="AF45" s="3"/>
      <c r="AG45" s="3"/>
      <c r="AH45" s="3"/>
    </row>
    <row r="46" spans="1:38" ht="15" customHeight="1" x14ac:dyDescent="0.3">
      <c r="A46" s="3"/>
      <c r="B46" s="3"/>
      <c r="C46" s="3"/>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130"/>
      <c r="AF46" s="3"/>
      <c r="AG46" s="3"/>
      <c r="AH46" s="3"/>
    </row>
    <row r="47" spans="1:38" ht="15" customHeight="1" x14ac:dyDescent="0.3">
      <c r="A47" s="3"/>
      <c r="B47" s="3"/>
      <c r="C47" s="3"/>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130"/>
      <c r="AF47" s="3"/>
      <c r="AG47" s="3"/>
      <c r="AH47" s="3"/>
    </row>
    <row r="48" spans="1:38" x14ac:dyDescent="0.3">
      <c r="A48" s="3"/>
      <c r="B48" s="3"/>
      <c r="C48" s="3"/>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3"/>
      <c r="AF48" s="3"/>
      <c r="AG48" s="3"/>
      <c r="AH48" s="3"/>
    </row>
    <row r="49" spans="1:37"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7"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7" x14ac:dyDescent="0.3">
      <c r="A51" s="3"/>
      <c r="B51" s="3"/>
      <c r="C51" s="1"/>
      <c r="D51" s="231" t="str">
        <f>CONCATENATE(D27," Answer Key")</f>
        <v>Factors, Multiples and Primes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7"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7"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7"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7"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7"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7"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7" ht="14.4" customHeight="1" x14ac:dyDescent="0.3">
      <c r="A58" s="3"/>
      <c r="B58" s="3"/>
      <c r="C58" s="1"/>
      <c r="D58" s="244" t="str">
        <f ca="1">CONCATENATE(E8*1,", ",E8*2,", ",E8*3,", ",E8*4,", …")</f>
        <v>2, 4, 6, 8, …</v>
      </c>
      <c r="E58" s="244"/>
      <c r="F58" s="244"/>
      <c r="G58" s="244"/>
      <c r="H58" s="244"/>
      <c r="I58" s="244"/>
      <c r="J58" s="244"/>
      <c r="K58" s="244"/>
      <c r="L58" s="244"/>
      <c r="M58" s="244" t="str">
        <f ca="1">VLOOKUP(N8,$AF$9:$AG$15,2,FALSE)</f>
        <v>1, 3, 5, 15</v>
      </c>
      <c r="N58" s="244"/>
      <c r="O58" s="244"/>
      <c r="P58" s="244"/>
      <c r="Q58" s="244"/>
      <c r="R58" s="244"/>
      <c r="S58" s="244"/>
      <c r="T58" s="244"/>
      <c r="U58" s="244"/>
      <c r="V58" s="244">
        <f ca="1">LCM(W8:X8)</f>
        <v>360</v>
      </c>
      <c r="W58" s="244"/>
      <c r="X58" s="244"/>
      <c r="Y58" s="244"/>
      <c r="Z58" s="244"/>
      <c r="AA58" s="244"/>
      <c r="AB58" s="244"/>
      <c r="AC58" s="244"/>
      <c r="AD58" s="244"/>
      <c r="AE58" s="54"/>
      <c r="AF58" s="1"/>
      <c r="AG58" s="3"/>
      <c r="AH58" s="3"/>
    </row>
    <row r="59" spans="1:37"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7"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7"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7"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7"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c r="AK63" s="10"/>
    </row>
    <row r="64" spans="1:37"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f ca="1">GCD(E16:F16)</f>
        <v>6</v>
      </c>
      <c r="E66" s="244"/>
      <c r="F66" s="244"/>
      <c r="G66" s="244"/>
      <c r="H66" s="244"/>
      <c r="I66" s="244"/>
      <c r="J66" s="244"/>
      <c r="K66" s="244"/>
      <c r="L66" s="244"/>
      <c r="M66" s="244" t="str">
        <f ca="1">CONCATENATE(IF(N16=0,"",CONCATENATE(2,VLOOKUP(N16,$AF$17:$AG$20,2,FALSE)," × ")),IF(O16=0,"",CONCATENATE(3,VLOOKUP(O16,$AF$17:$AG$20,2,FALSE)," × ")),IF(P16=0,"",CONCATENATE(5,VLOOKUP(P16,$AF$17:$AG$20,2,FALSE))))</f>
        <v>2² × 3² × 5²</v>
      </c>
      <c r="N66" s="244"/>
      <c r="O66" s="244"/>
      <c r="P66" s="244"/>
      <c r="Q66" s="244"/>
      <c r="R66" s="244"/>
      <c r="S66" s="244"/>
      <c r="T66" s="244"/>
      <c r="U66" s="244"/>
      <c r="V66" s="244">
        <f ca="1">GCD(W16:X16)</f>
        <v>36</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131">
        <f ca="1">RANDBETWEEN(2,3)</f>
        <v>3</v>
      </c>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Factors, Multiples and Primes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2, 4, 6, 8, …</v>
      </c>
      <c r="E83" s="244"/>
      <c r="F83" s="244"/>
      <c r="G83" s="244"/>
      <c r="H83" s="244"/>
      <c r="I83" s="244"/>
      <c r="J83" s="244"/>
      <c r="K83" s="244"/>
      <c r="L83" s="244"/>
      <c r="M83" s="244" t="str">
        <f ca="1">M58</f>
        <v>1, 3, 5, 15</v>
      </c>
      <c r="N83" s="244"/>
      <c r="O83" s="244"/>
      <c r="P83" s="244"/>
      <c r="Q83" s="244"/>
      <c r="R83" s="244"/>
      <c r="S83" s="244"/>
      <c r="T83" s="244"/>
      <c r="U83" s="244"/>
      <c r="V83" s="244">
        <f ca="1">V58</f>
        <v>360</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f ca="1">D66</f>
        <v>6</v>
      </c>
      <c r="E91" s="244"/>
      <c r="F91" s="244"/>
      <c r="G91" s="244"/>
      <c r="H91" s="244"/>
      <c r="I91" s="244"/>
      <c r="J91" s="244"/>
      <c r="K91" s="244"/>
      <c r="L91" s="244"/>
      <c r="M91" s="244" t="str">
        <f ca="1">M66</f>
        <v>2² × 3² × 5²</v>
      </c>
      <c r="N91" s="244"/>
      <c r="O91" s="244"/>
      <c r="P91" s="244"/>
      <c r="Q91" s="244"/>
      <c r="R91" s="244"/>
      <c r="S91" s="244"/>
      <c r="T91" s="244"/>
      <c r="U91" s="244"/>
      <c r="V91" s="244">
        <f ca="1">V66</f>
        <v>36</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131">
        <f ca="1">RANDBETWEEN(2,3)</f>
        <v>3</v>
      </c>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sheetProtection algorithmName="SHA-512" hashValue="VRzSNwE61KIJBF1EIfp/Zraze7dhwuy+vUxqGftzOyO3/zlYiY565AnXk/uBq5plR/ehy4IBzEQ+CB1bc/8MBw==" saltValue="dKz+B3x6JatwwwgU3/3xbQ==" spinCount="100000" sheet="1" objects="1" scenarios="1"/>
  <mergeCells count="28">
    <mergeCell ref="D2:Z6"/>
    <mergeCell ref="D9:L15"/>
    <mergeCell ref="M9:U15"/>
    <mergeCell ref="V9:AD15"/>
    <mergeCell ref="D17:L23"/>
    <mergeCell ref="M17:U23"/>
    <mergeCell ref="V17:AD23"/>
    <mergeCell ref="D27:Z31"/>
    <mergeCell ref="D34:L40"/>
    <mergeCell ref="M34:U40"/>
    <mergeCell ref="V34:AD40"/>
    <mergeCell ref="D42:L48"/>
    <mergeCell ref="M42:U48"/>
    <mergeCell ref="V42:AD48"/>
    <mergeCell ref="D51:Z55"/>
    <mergeCell ref="D58:L64"/>
    <mergeCell ref="M58:U64"/>
    <mergeCell ref="V58:AD64"/>
    <mergeCell ref="D66:L72"/>
    <mergeCell ref="M66:U72"/>
    <mergeCell ref="V66:AD72"/>
    <mergeCell ref="D76:Z80"/>
    <mergeCell ref="D83:L89"/>
    <mergeCell ref="M83:U89"/>
    <mergeCell ref="V83:AD89"/>
    <mergeCell ref="D91:L97"/>
    <mergeCell ref="M91:U97"/>
    <mergeCell ref="V91:AD97"/>
  </mergeCells>
  <hyperlinks>
    <hyperlink ref="A1" location="Contents!A1" display="Go Back" xr:uid="{00000000-0004-0000-0F00-000000000000}"/>
  </hyperlinks>
  <pageMargins left="0.25" right="0.25"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7" tint="0.79998168889431442"/>
  </sheetPr>
  <dimension ref="A1:AL98"/>
  <sheetViews>
    <sheetView zoomScaleNormal="100" workbookViewId="0"/>
  </sheetViews>
  <sheetFormatPr defaultColWidth="2.88671875" defaultRowHeight="14.4" x14ac:dyDescent="0.3"/>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27</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6"/>
      <c r="B6" s="6"/>
      <c r="C6" s="6"/>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6"/>
      <c r="B7" s="6"/>
      <c r="C7" s="6"/>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6"/>
      <c r="B8" s="6"/>
      <c r="C8" s="6"/>
      <c r="D8" s="5" t="s">
        <v>0</v>
      </c>
      <c r="E8" s="8" t="str">
        <f>INDEX(Fractions,2)</f>
        <v>½</v>
      </c>
      <c r="F8" s="8">
        <f>VLOOKUP(E8,$A$9:$C$23,3,FALSE)</f>
        <v>2</v>
      </c>
      <c r="G8" s="8">
        <f>VLOOKUP(E8,$A$9:$C$23,2,FALSE)</f>
        <v>1</v>
      </c>
      <c r="H8" s="8">
        <f ca="1">RANDBETWEEN(3,8)</f>
        <v>5</v>
      </c>
      <c r="I8" s="8"/>
      <c r="J8" s="5"/>
      <c r="K8" s="5" t="s">
        <v>1</v>
      </c>
      <c r="L8" s="8" t="str">
        <f ca="1">INDEX(Fractions,RANDBETWEEN(1,3))</f>
        <v>¼</v>
      </c>
      <c r="M8" s="8">
        <f ca="1">VLOOKUP(L8,$A$9:$C$23,3,FALSE)</f>
        <v>4</v>
      </c>
      <c r="N8" s="8">
        <f ca="1">VLOOKUP(L8,$A$9:$C$23,2,FALSE)</f>
        <v>1</v>
      </c>
      <c r="O8" s="8">
        <f ca="1">RANDBETWEEN(5,12)</f>
        <v>8</v>
      </c>
      <c r="P8" s="8"/>
      <c r="Q8" s="5"/>
      <c r="R8" s="5" t="s">
        <v>2</v>
      </c>
      <c r="S8" s="8" t="str">
        <f ca="1">INDEX(Fractions,RANDBETWEEN(7,9))</f>
        <v>⅔</v>
      </c>
      <c r="T8" s="8">
        <f ca="1">VLOOKUP(S8,$A$9:$C$23,3,FALSE)</f>
        <v>3</v>
      </c>
      <c r="U8" s="8">
        <f ca="1">VLOOKUP(S8,$A$9:$C$23,2,FALSE)</f>
        <v>2</v>
      </c>
      <c r="V8" s="8">
        <f ca="1">RANDBETWEEN(3,12)</f>
        <v>5</v>
      </c>
      <c r="W8" s="8"/>
      <c r="X8" s="5"/>
      <c r="Y8" s="5" t="s">
        <v>3</v>
      </c>
      <c r="Z8" s="8" t="str">
        <f ca="1">INDEX(Fractions,RANDBETWEEN(8,14))</f>
        <v>⅗</v>
      </c>
      <c r="AA8" s="8">
        <f ca="1">VLOOKUP(Z8,$A$9:$C$23,3,FALSE)</f>
        <v>5</v>
      </c>
      <c r="AB8" s="8">
        <f ca="1">VLOOKUP(Z8,$A$9:$C$23,2,FALSE)</f>
        <v>3</v>
      </c>
      <c r="AC8" s="8">
        <f ca="1">RANDBETWEEN(5,12)</f>
        <v>6</v>
      </c>
      <c r="AD8" s="8"/>
      <c r="AE8" s="5"/>
      <c r="AF8" s="3"/>
      <c r="AG8" s="3"/>
      <c r="AH8" s="3"/>
    </row>
    <row r="9" spans="1:34" ht="15" customHeight="1" x14ac:dyDescent="0.3">
      <c r="A9" s="9" t="s">
        <v>154</v>
      </c>
      <c r="B9" s="9">
        <v>1</v>
      </c>
      <c r="C9" s="9">
        <v>4</v>
      </c>
      <c r="D9" s="217" t="str">
        <f ca="1">CONCATENATE(E8," of ",F8*H8)</f>
        <v>½ of 10</v>
      </c>
      <c r="E9" s="217"/>
      <c r="F9" s="217"/>
      <c r="G9" s="217"/>
      <c r="H9" s="217"/>
      <c r="I9" s="217"/>
      <c r="J9" s="217"/>
      <c r="K9" s="217" t="str">
        <f ca="1">CONCATENATE(L8," of ",M8*O8)</f>
        <v>¼ of 32</v>
      </c>
      <c r="L9" s="217"/>
      <c r="M9" s="217"/>
      <c r="N9" s="217"/>
      <c r="O9" s="217"/>
      <c r="P9" s="217"/>
      <c r="Q9" s="217"/>
      <c r="R9" s="217" t="str">
        <f ca="1">CONCATENATE(S8," of ",T8*V8)</f>
        <v>⅔ of 15</v>
      </c>
      <c r="S9" s="217"/>
      <c r="T9" s="217"/>
      <c r="U9" s="217"/>
      <c r="V9" s="217"/>
      <c r="W9" s="217"/>
      <c r="X9" s="217"/>
      <c r="Y9" s="217" t="str">
        <f ca="1">CONCATENATE(Z8," of ",AA8*AC8)</f>
        <v>⅗ of 30</v>
      </c>
      <c r="Z9" s="217"/>
      <c r="AA9" s="217"/>
      <c r="AB9" s="217"/>
      <c r="AC9" s="217"/>
      <c r="AD9" s="217"/>
      <c r="AE9" s="217"/>
      <c r="AF9" s="3"/>
      <c r="AG9" s="3"/>
      <c r="AH9" s="3"/>
    </row>
    <row r="10" spans="1:34" ht="15" customHeight="1" x14ac:dyDescent="0.3">
      <c r="A10" s="9" t="s">
        <v>155</v>
      </c>
      <c r="B10" s="9">
        <v>1</v>
      </c>
      <c r="C10" s="9">
        <v>2</v>
      </c>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9" t="s">
        <v>157</v>
      </c>
      <c r="B11" s="9">
        <v>1</v>
      </c>
      <c r="C11" s="9">
        <v>3</v>
      </c>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4" ht="15" customHeight="1" x14ac:dyDescent="0.3">
      <c r="A12" s="9" t="s">
        <v>158</v>
      </c>
      <c r="B12" s="9">
        <v>1</v>
      </c>
      <c r="C12" s="9">
        <v>5</v>
      </c>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4" x14ac:dyDescent="0.3">
      <c r="A13" s="9" t="s">
        <v>159</v>
      </c>
      <c r="B13" s="9">
        <v>1</v>
      </c>
      <c r="C13" s="9">
        <v>6</v>
      </c>
      <c r="D13" s="5" t="s">
        <v>4</v>
      </c>
      <c r="E13" s="8" t="str">
        <f ca="1">INDEX(Fractions,RANDBETWEEN(1,3))</f>
        <v>¼</v>
      </c>
      <c r="F13" s="8">
        <f ca="1">VLOOKUP(E13,$A$9:$C$23,3,FALSE)</f>
        <v>4</v>
      </c>
      <c r="G13" s="8">
        <f ca="1">VLOOKUP(E13,$A$9:$C$23,2,FALSE)</f>
        <v>1</v>
      </c>
      <c r="H13" s="8">
        <f ca="1">RANDBETWEEN(2,8)*10</f>
        <v>70</v>
      </c>
      <c r="I13" s="8"/>
      <c r="J13" s="5"/>
      <c r="K13" s="5" t="s">
        <v>5</v>
      </c>
      <c r="L13" s="8" t="str">
        <f ca="1">INDEX(Fractions,RANDBETWEEN(7,14))</f>
        <v>⅝</v>
      </c>
      <c r="M13" s="8">
        <f ca="1">VLOOKUP(L13,$A$9:$C$23,3,FALSE)</f>
        <v>8</v>
      </c>
      <c r="N13" s="8">
        <f ca="1">VLOOKUP(L13,$A$9:$C$23,2,FALSE)</f>
        <v>5</v>
      </c>
      <c r="O13" s="8">
        <f ca="1">RANDBETWEEN(5,25)</f>
        <v>14</v>
      </c>
      <c r="P13" s="5"/>
      <c r="Q13" s="5"/>
      <c r="R13" s="5" t="s">
        <v>6</v>
      </c>
      <c r="S13" s="8" t="str">
        <f ca="1">INDEX(Fractions,RANDBETWEEN(1,6))</f>
        <v>¼</v>
      </c>
      <c r="T13" s="8">
        <f ca="1">VLOOKUP(S13,$A$9:$C$23,3,FALSE)</f>
        <v>4</v>
      </c>
      <c r="U13" s="8">
        <f ca="1">VLOOKUP(S13,$A$9:$C$23,2,FALSE)</f>
        <v>1</v>
      </c>
      <c r="V13" s="8">
        <f ca="1">RANDBETWEEN(3,8)</f>
        <v>5</v>
      </c>
      <c r="W13" s="8"/>
      <c r="X13" s="5"/>
      <c r="Y13" s="5" t="s">
        <v>7</v>
      </c>
      <c r="Z13" s="8" t="str">
        <f ca="1">INDEX(Fractions,RANDBETWEEN(7,14))</f>
        <v>⅚</v>
      </c>
      <c r="AA13" s="8">
        <f ca="1">VLOOKUP(Z13,$A$9:$C$23,3,FALSE)</f>
        <v>6</v>
      </c>
      <c r="AB13" s="8">
        <f ca="1">VLOOKUP(Z13,$A$9:$C$23,2,FALSE)</f>
        <v>5</v>
      </c>
      <c r="AC13" s="8">
        <f ca="1">RANDBETWEEN(5,20)</f>
        <v>16</v>
      </c>
      <c r="AD13" s="8"/>
      <c r="AE13" s="5"/>
      <c r="AF13" s="3"/>
      <c r="AG13" s="3"/>
      <c r="AH13" s="3"/>
    </row>
    <row r="14" spans="1:34" ht="15" customHeight="1" x14ac:dyDescent="0.3">
      <c r="A14" s="9" t="s">
        <v>160</v>
      </c>
      <c r="B14" s="9">
        <v>1</v>
      </c>
      <c r="C14" s="9">
        <v>8</v>
      </c>
      <c r="D14" s="217" t="str">
        <f ca="1">CONCATENATE(E13," of ",(F13*H13)/100)</f>
        <v>¼ of 2.8</v>
      </c>
      <c r="E14" s="217"/>
      <c r="F14" s="217"/>
      <c r="G14" s="217"/>
      <c r="H14" s="217"/>
      <c r="I14" s="217"/>
      <c r="J14" s="217"/>
      <c r="K14" s="217" t="str">
        <f ca="1">CONCATENATE(L13," of ",(M13*O13)/10)</f>
        <v>⅝ of 11.2</v>
      </c>
      <c r="L14" s="217"/>
      <c r="M14" s="217"/>
      <c r="N14" s="217"/>
      <c r="O14" s="217"/>
      <c r="P14" s="217"/>
      <c r="Q14" s="217"/>
      <c r="R14" s="217" t="str">
        <f ca="1">CONCATENATE(S13," of ",-1*T13*V13)</f>
        <v>¼ of -20</v>
      </c>
      <c r="S14" s="217"/>
      <c r="T14" s="217"/>
      <c r="U14" s="217"/>
      <c r="V14" s="217"/>
      <c r="W14" s="217"/>
      <c r="X14" s="217"/>
      <c r="Y14" s="217" t="str">
        <f ca="1">CONCATENATE(Z13," of ",-1*AA13*AC13)</f>
        <v>⅚ of -96</v>
      </c>
      <c r="Z14" s="217"/>
      <c r="AA14" s="217"/>
      <c r="AB14" s="217"/>
      <c r="AC14" s="217"/>
      <c r="AD14" s="217"/>
      <c r="AE14" s="217"/>
      <c r="AF14" s="3"/>
      <c r="AG14" s="3"/>
      <c r="AH14" s="3"/>
    </row>
    <row r="15" spans="1:34" ht="15" customHeight="1" x14ac:dyDescent="0.3">
      <c r="A15" s="9" t="s">
        <v>156</v>
      </c>
      <c r="B15" s="9">
        <v>3</v>
      </c>
      <c r="C15" s="9">
        <v>4</v>
      </c>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4" ht="15" customHeight="1" x14ac:dyDescent="0.3">
      <c r="A16" s="9" t="s">
        <v>161</v>
      </c>
      <c r="B16" s="9">
        <v>2</v>
      </c>
      <c r="C16" s="9">
        <v>3</v>
      </c>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4" ht="15" customHeight="1" x14ac:dyDescent="0.3">
      <c r="A17" s="9" t="s">
        <v>162</v>
      </c>
      <c r="B17" s="9">
        <v>2</v>
      </c>
      <c r="C17" s="9">
        <v>5</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row>
    <row r="18" spans="1:34" x14ac:dyDescent="0.3">
      <c r="A18" s="9" t="s">
        <v>163</v>
      </c>
      <c r="B18" s="9">
        <v>3</v>
      </c>
      <c r="C18" s="9">
        <v>5</v>
      </c>
      <c r="D18" s="5" t="s">
        <v>8</v>
      </c>
      <c r="E18" s="8" t="str">
        <f ca="1">INDEX(Fractions,RANDBETWEEN(1,6))</f>
        <v>⅛</v>
      </c>
      <c r="F18" s="8">
        <f ca="1">VLOOKUP(E18,$A$9:$C$23,3,FALSE)</f>
        <v>8</v>
      </c>
      <c r="G18" s="8">
        <f ca="1">VLOOKUP(E18,$A$9:$C$23,2,FALSE)</f>
        <v>1</v>
      </c>
      <c r="H18" s="8">
        <f ca="1">RANDBETWEEN(3,8)</f>
        <v>6</v>
      </c>
      <c r="I18" s="8"/>
      <c r="J18" s="5"/>
      <c r="K18" s="5" t="s">
        <v>9</v>
      </c>
      <c r="L18" s="8" t="str">
        <f ca="1">INDEX(Fractions,RANDBETWEEN(7,14))</f>
        <v>⅗</v>
      </c>
      <c r="M18" s="8">
        <f ca="1">VLOOKUP(L18,$A$9:$C$23,3,FALSE)</f>
        <v>5</v>
      </c>
      <c r="N18" s="8">
        <f ca="1">VLOOKUP(L18,$A$9:$C$23,2,FALSE)</f>
        <v>3</v>
      </c>
      <c r="O18" s="8">
        <f ca="1">RANDBETWEEN(5,12)</f>
        <v>11</v>
      </c>
      <c r="P18" s="5"/>
      <c r="Q18" s="5"/>
      <c r="R18" s="5" t="s">
        <v>10</v>
      </c>
      <c r="S18" s="8" t="str">
        <f ca="1">INDEX(Fractions,RANDBETWEEN(10,14))</f>
        <v>⅚</v>
      </c>
      <c r="T18" s="8">
        <f ca="1">VLOOKUP(S18,$A$9:$C$23,3,FALSE)</f>
        <v>6</v>
      </c>
      <c r="U18" s="8">
        <f ca="1">VLOOKUP(S18,$A$9:$C$23,2,FALSE)</f>
        <v>5</v>
      </c>
      <c r="V18" s="8">
        <f ca="1">RANDBETWEEN(7,25)</f>
        <v>18</v>
      </c>
      <c r="W18" s="8"/>
      <c r="X18" s="5"/>
      <c r="Y18" s="5" t="s">
        <v>11</v>
      </c>
      <c r="Z18" s="8" t="str">
        <f ca="1">INDEX(Fractions,RANDBETWEEN(7,14))</f>
        <v>⅝</v>
      </c>
      <c r="AA18" s="8">
        <f ca="1">VLOOKUP(Z18,$A$9:$C$23,3,FALSE)</f>
        <v>8</v>
      </c>
      <c r="AB18" s="8">
        <f ca="1">VLOOKUP(Z18,$A$9:$C$23,2,FALSE)</f>
        <v>5</v>
      </c>
      <c r="AC18" s="8">
        <f ca="1">RANDBETWEEN(13,40)</f>
        <v>14</v>
      </c>
      <c r="AD18" s="8"/>
      <c r="AE18" s="5"/>
      <c r="AF18" s="9">
        <f ca="1">RANDBETWEEN(2,3)</f>
        <v>2</v>
      </c>
      <c r="AG18" s="8">
        <f ca="1">IF(GCD(AE18,AF18)=1,AF18,AF18+1)</f>
        <v>3</v>
      </c>
      <c r="AH18" s="3"/>
    </row>
    <row r="19" spans="1:34" ht="15" customHeight="1" x14ac:dyDescent="0.3">
      <c r="A19" s="9" t="s">
        <v>164</v>
      </c>
      <c r="B19" s="9">
        <v>4</v>
      </c>
      <c r="C19" s="9">
        <v>5</v>
      </c>
      <c r="D19" s="217" t="str">
        <f ca="1">CONCATENATE(E18," of ",F18*H18,"a")</f>
        <v>⅛ of 48a</v>
      </c>
      <c r="E19" s="217"/>
      <c r="F19" s="217"/>
      <c r="G19" s="217"/>
      <c r="H19" s="217"/>
      <c r="I19" s="217"/>
      <c r="J19" s="217"/>
      <c r="K19" s="217" t="str">
        <f ca="1">CONCATENATE(L18," of ",M18*O18,"ab")</f>
        <v>⅗ of 55ab</v>
      </c>
      <c r="L19" s="217"/>
      <c r="M19" s="217"/>
      <c r="N19" s="217"/>
      <c r="O19" s="217"/>
      <c r="P19" s="217"/>
      <c r="Q19" s="217"/>
      <c r="R19" s="217" t="str">
        <f ca="1">CONCATENATE(S18," of ",T18*V18,"bc")</f>
        <v>⅚ of 108bc</v>
      </c>
      <c r="S19" s="217"/>
      <c r="T19" s="217"/>
      <c r="U19" s="217"/>
      <c r="V19" s="217"/>
      <c r="W19" s="217"/>
      <c r="X19" s="217"/>
      <c r="Y19" s="217" t="str">
        <f ca="1">CONCATENATE(Z18," of ",AA18*AC18,"x²y")</f>
        <v>⅝ of 112x²y</v>
      </c>
      <c r="Z19" s="217"/>
      <c r="AA19" s="217"/>
      <c r="AB19" s="217"/>
      <c r="AC19" s="217"/>
      <c r="AD19" s="217"/>
      <c r="AE19" s="217"/>
      <c r="AF19" s="3"/>
      <c r="AG19" s="3"/>
      <c r="AH19" s="3"/>
    </row>
    <row r="20" spans="1:34" ht="15" customHeight="1" x14ac:dyDescent="0.3">
      <c r="A20" s="9" t="s">
        <v>165</v>
      </c>
      <c r="B20" s="9">
        <v>5</v>
      </c>
      <c r="C20" s="9">
        <v>6</v>
      </c>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3"/>
      <c r="AG20" s="3"/>
      <c r="AH20" s="3"/>
    </row>
    <row r="21" spans="1:34" ht="15" customHeight="1" x14ac:dyDescent="0.3">
      <c r="A21" s="9" t="s">
        <v>166</v>
      </c>
      <c r="B21" s="9">
        <v>3</v>
      </c>
      <c r="C21" s="9">
        <v>8</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3"/>
      <c r="AG21" s="3"/>
      <c r="AH21" s="3"/>
    </row>
    <row r="22" spans="1:34" ht="15" customHeight="1" x14ac:dyDescent="0.3">
      <c r="A22" s="9" t="s">
        <v>167</v>
      </c>
      <c r="B22" s="9">
        <v>5</v>
      </c>
      <c r="C22" s="9">
        <v>8</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3"/>
      <c r="AG22" s="3"/>
      <c r="AH22" s="3"/>
    </row>
    <row r="23" spans="1:34" x14ac:dyDescent="0.3">
      <c r="A23" s="9" t="s">
        <v>168</v>
      </c>
      <c r="B23" s="9">
        <v>7</v>
      </c>
      <c r="C23" s="9">
        <v>8</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Fractions of Amounts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½ of 10</v>
      </c>
      <c r="E34" s="228"/>
      <c r="F34" s="228"/>
      <c r="G34" s="228"/>
      <c r="H34" s="228"/>
      <c r="I34" s="228"/>
      <c r="J34" s="228"/>
      <c r="K34" s="228" t="str">
        <f ca="1">K9</f>
        <v>¼ of 32</v>
      </c>
      <c r="L34" s="228"/>
      <c r="M34" s="228"/>
      <c r="N34" s="228"/>
      <c r="O34" s="228"/>
      <c r="P34" s="228"/>
      <c r="Q34" s="228"/>
      <c r="R34" s="228" t="str">
        <f ca="1">R9</f>
        <v>⅔ of 15</v>
      </c>
      <c r="S34" s="228"/>
      <c r="T34" s="228"/>
      <c r="U34" s="228"/>
      <c r="V34" s="228"/>
      <c r="W34" s="228"/>
      <c r="X34" s="228"/>
      <c r="Y34" s="228" t="str">
        <f ca="1">Y9</f>
        <v>⅗ of 30</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¼ of 2.8</v>
      </c>
      <c r="E39" s="228"/>
      <c r="F39" s="228"/>
      <c r="G39" s="228"/>
      <c r="H39" s="228"/>
      <c r="I39" s="228"/>
      <c r="J39" s="228"/>
      <c r="K39" s="228" t="str">
        <f ca="1">K14</f>
        <v>⅝ of 11.2</v>
      </c>
      <c r="L39" s="228"/>
      <c r="M39" s="228"/>
      <c r="N39" s="228"/>
      <c r="O39" s="228"/>
      <c r="P39" s="228"/>
      <c r="Q39" s="228"/>
      <c r="R39" s="228" t="str">
        <f ca="1">R14</f>
        <v>¼ of -20</v>
      </c>
      <c r="S39" s="228"/>
      <c r="T39" s="228"/>
      <c r="U39" s="228"/>
      <c r="V39" s="228"/>
      <c r="W39" s="228"/>
      <c r="X39" s="228"/>
      <c r="Y39" s="228" t="str">
        <f ca="1">Y14</f>
        <v>⅚ of -96</v>
      </c>
      <c r="Z39" s="228"/>
      <c r="AA39" s="228"/>
      <c r="AB39" s="228"/>
      <c r="AC39" s="228"/>
      <c r="AD39" s="228"/>
      <c r="AE39" s="228"/>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28" t="str">
        <f ca="1">D19</f>
        <v>⅛ of 48a</v>
      </c>
      <c r="E44" s="228"/>
      <c r="F44" s="228"/>
      <c r="G44" s="228"/>
      <c r="H44" s="228"/>
      <c r="I44" s="228"/>
      <c r="J44" s="228"/>
      <c r="K44" s="228" t="str">
        <f ca="1">K19</f>
        <v>⅗ of 55ab</v>
      </c>
      <c r="L44" s="228"/>
      <c r="M44" s="228"/>
      <c r="N44" s="228"/>
      <c r="O44" s="228"/>
      <c r="P44" s="228"/>
      <c r="Q44" s="228"/>
      <c r="R44" s="228" t="str">
        <f ca="1">R19</f>
        <v>⅚ of 108bc</v>
      </c>
      <c r="S44" s="228"/>
      <c r="T44" s="228"/>
      <c r="U44" s="228"/>
      <c r="V44" s="228"/>
      <c r="W44" s="228"/>
      <c r="X44" s="228"/>
      <c r="Y44" s="228" t="str">
        <f ca="1">Y19</f>
        <v>⅝ of 112x²y</v>
      </c>
      <c r="Z44" s="228"/>
      <c r="AA44" s="228"/>
      <c r="AB44" s="228"/>
      <c r="AC44" s="228"/>
      <c r="AD44" s="228"/>
      <c r="AE44" s="228"/>
      <c r="AF44" s="3"/>
      <c r="AG44" s="3"/>
      <c r="AH44" s="3"/>
    </row>
    <row r="45" spans="1:38" ht="15" customHeight="1" x14ac:dyDescent="0.3">
      <c r="A45" s="3"/>
      <c r="B45" s="3"/>
      <c r="C45" s="3"/>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3"/>
      <c r="AG45" s="3"/>
      <c r="AH45" s="3"/>
    </row>
    <row r="46" spans="1:38" ht="15" customHeight="1" x14ac:dyDescent="0.3">
      <c r="A46" s="3"/>
      <c r="B46" s="3"/>
      <c r="C46" s="3"/>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3"/>
      <c r="AG46" s="3"/>
      <c r="AH46" s="3"/>
    </row>
    <row r="47" spans="1:38" ht="15" customHeight="1" x14ac:dyDescent="0.3">
      <c r="A47" s="3"/>
      <c r="B47" s="3"/>
      <c r="C47" s="3"/>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Fractions of Amounts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H8*G8</f>
        <v>5</v>
      </c>
      <c r="E58" s="230"/>
      <c r="F58" s="230"/>
      <c r="G58" s="230"/>
      <c r="H58" s="230"/>
      <c r="I58" s="230"/>
      <c r="J58" s="230"/>
      <c r="K58" s="230">
        <f ca="1">O8*N8</f>
        <v>8</v>
      </c>
      <c r="L58" s="230"/>
      <c r="M58" s="230"/>
      <c r="N58" s="230"/>
      <c r="O58" s="230"/>
      <c r="P58" s="230"/>
      <c r="Q58" s="230"/>
      <c r="R58" s="230">
        <f ca="1">V8*U8</f>
        <v>10</v>
      </c>
      <c r="S58" s="230"/>
      <c r="T58" s="230"/>
      <c r="U58" s="230"/>
      <c r="V58" s="230"/>
      <c r="W58" s="230"/>
      <c r="X58" s="230"/>
      <c r="Y58" s="230">
        <f ca="1">AC8*AB8</f>
        <v>18</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H13*G13/100</f>
        <v>0.7</v>
      </c>
      <c r="E63" s="230"/>
      <c r="F63" s="230"/>
      <c r="G63" s="230"/>
      <c r="H63" s="230"/>
      <c r="I63" s="230"/>
      <c r="J63" s="230"/>
      <c r="K63" s="230">
        <f ca="1">O13*N13/10</f>
        <v>7</v>
      </c>
      <c r="L63" s="230"/>
      <c r="M63" s="230"/>
      <c r="N63" s="230"/>
      <c r="O63" s="230"/>
      <c r="P63" s="230"/>
      <c r="Q63" s="230"/>
      <c r="R63" s="230">
        <f ca="1">V13*U13*-1</f>
        <v>-5</v>
      </c>
      <c r="S63" s="230"/>
      <c r="T63" s="230"/>
      <c r="U63" s="230"/>
      <c r="V63" s="230"/>
      <c r="W63" s="230"/>
      <c r="X63" s="230"/>
      <c r="Y63" s="230">
        <f ca="1">AC13*AB13*-1</f>
        <v>-80</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3">
      <c r="A68" s="3"/>
      <c r="B68" s="3"/>
      <c r="C68" s="1"/>
      <c r="D68" s="230" t="str">
        <f ca="1">CONCATENATE(H18*G18,"a")</f>
        <v>6a</v>
      </c>
      <c r="E68" s="230"/>
      <c r="F68" s="230"/>
      <c r="G68" s="230"/>
      <c r="H68" s="230"/>
      <c r="I68" s="230"/>
      <c r="J68" s="230"/>
      <c r="K68" s="230" t="str">
        <f ca="1">CONCATENATE(O18*N18,"ab")</f>
        <v>33ab</v>
      </c>
      <c r="L68" s="230"/>
      <c r="M68" s="230"/>
      <c r="N68" s="230"/>
      <c r="O68" s="230"/>
      <c r="P68" s="230"/>
      <c r="Q68" s="230"/>
      <c r="R68" s="230" t="str">
        <f ca="1">CONCATENATE(V18*U18,"bc")</f>
        <v>90bc</v>
      </c>
      <c r="S68" s="230"/>
      <c r="T68" s="230"/>
      <c r="U68" s="230"/>
      <c r="V68" s="230"/>
      <c r="W68" s="230"/>
      <c r="X68" s="230"/>
      <c r="Y68" s="230" t="str">
        <f ca="1">CONCATENATE(AC18*AB18,"x²y")</f>
        <v>70x²y</v>
      </c>
      <c r="Z68" s="230"/>
      <c r="AA68" s="230"/>
      <c r="AB68" s="230"/>
      <c r="AC68" s="230"/>
      <c r="AD68" s="230"/>
      <c r="AE68" s="230"/>
      <c r="AF68" s="1"/>
      <c r="AG68" s="3"/>
      <c r="AH68" s="3"/>
    </row>
    <row r="69" spans="1:34" ht="15"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5"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5"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Fractions of Amounts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5</v>
      </c>
      <c r="E83" s="230"/>
      <c r="F83" s="230"/>
      <c r="G83" s="230"/>
      <c r="H83" s="230"/>
      <c r="I83" s="230"/>
      <c r="J83" s="230"/>
      <c r="K83" s="230">
        <f ca="1">K58</f>
        <v>8</v>
      </c>
      <c r="L83" s="230"/>
      <c r="M83" s="230"/>
      <c r="N83" s="230"/>
      <c r="O83" s="230"/>
      <c r="P83" s="230"/>
      <c r="Q83" s="230"/>
      <c r="R83" s="230">
        <f ca="1">R58</f>
        <v>10</v>
      </c>
      <c r="S83" s="230"/>
      <c r="T83" s="230"/>
      <c r="U83" s="230"/>
      <c r="V83" s="230"/>
      <c r="W83" s="230"/>
      <c r="X83" s="230"/>
      <c r="Y83" s="230">
        <f ca="1">Y58</f>
        <v>18</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0.7</v>
      </c>
      <c r="E88" s="230"/>
      <c r="F88" s="230"/>
      <c r="G88" s="230"/>
      <c r="H88" s="230"/>
      <c r="I88" s="230"/>
      <c r="J88" s="230"/>
      <c r="K88" s="230">
        <f ca="1">K63</f>
        <v>7</v>
      </c>
      <c r="L88" s="230"/>
      <c r="M88" s="230"/>
      <c r="N88" s="230"/>
      <c r="O88" s="230"/>
      <c r="P88" s="230"/>
      <c r="Q88" s="230"/>
      <c r="R88" s="230">
        <f ca="1">R63</f>
        <v>-5</v>
      </c>
      <c r="S88" s="230"/>
      <c r="T88" s="230"/>
      <c r="U88" s="230"/>
      <c r="V88" s="230"/>
      <c r="W88" s="230"/>
      <c r="X88" s="230"/>
      <c r="Y88" s="230">
        <f ca="1">Y63</f>
        <v>-80</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6a</v>
      </c>
      <c r="E93" s="230"/>
      <c r="F93" s="230"/>
      <c r="G93" s="230"/>
      <c r="H93" s="230"/>
      <c r="I93" s="230"/>
      <c r="J93" s="230"/>
      <c r="K93" s="230" t="str">
        <f ca="1">K68</f>
        <v>33ab</v>
      </c>
      <c r="L93" s="230"/>
      <c r="M93" s="230"/>
      <c r="N93" s="230"/>
      <c r="O93" s="230"/>
      <c r="P93" s="230"/>
      <c r="Q93" s="230"/>
      <c r="R93" s="230" t="str">
        <f ca="1">R68</f>
        <v>90bc</v>
      </c>
      <c r="S93" s="230"/>
      <c r="T93" s="230"/>
      <c r="U93" s="230"/>
      <c r="V93" s="230"/>
      <c r="W93" s="230"/>
      <c r="X93" s="230"/>
      <c r="Y93" s="230" t="str">
        <f ca="1">Y68</f>
        <v>70x²y</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dhKyUYc4yVWpiGMCWCckc79ieC3CFNEgkinGUVNR+Q3BgiM8//kN05pMHHnz44mOcbcHgfdBCl97E1ReiaHeGg==" saltValue="K5CzX6FUksKl0bAGZi48lw=="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000-000000000000}"/>
  </hyperlinks>
  <pageMargins left="0.25" right="0.25"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7" tint="0.79998168889431442"/>
  </sheetPr>
  <dimension ref="A1:AL98"/>
  <sheetViews>
    <sheetView zoomScale="80" zoomScaleNormal="80" workbookViewId="0"/>
  </sheetViews>
  <sheetFormatPr defaultColWidth="2.88671875" defaultRowHeight="14.4" x14ac:dyDescent="0.3"/>
  <cols>
    <col min="12" max="12" width="2.88671875" customWidth="1"/>
    <col min="19" max="20" width="2.88671875" customWidth="1"/>
    <col min="26"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3"/>
      <c r="B2" s="3"/>
      <c r="C2" s="3"/>
      <c r="D2" s="226" t="s">
        <v>181</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38"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38"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38"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38"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38"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8" x14ac:dyDescent="0.3">
      <c r="A8" s="9">
        <v>2</v>
      </c>
      <c r="B8" s="9" t="s">
        <v>182</v>
      </c>
      <c r="C8" s="3"/>
      <c r="D8" s="5" t="s">
        <v>0</v>
      </c>
      <c r="E8" s="8">
        <v>1</v>
      </c>
      <c r="F8" s="8">
        <f ca="1">RANDBETWEEN(0,1)</f>
        <v>1</v>
      </c>
      <c r="G8" s="8">
        <f ca="1">RANDBETWEEN(0,1)</f>
        <v>0</v>
      </c>
      <c r="H8" s="8"/>
      <c r="I8" s="8"/>
      <c r="J8" s="5"/>
      <c r="K8" s="5" t="s">
        <v>1</v>
      </c>
      <c r="L8" s="8">
        <f ca="1">RANDBETWEEN(2,5)</f>
        <v>2</v>
      </c>
      <c r="M8" s="8">
        <f ca="1">RANDBETWEEN(3,8)</f>
        <v>6</v>
      </c>
      <c r="N8" s="8"/>
      <c r="O8" s="8"/>
      <c r="P8" s="8"/>
      <c r="Q8" s="5"/>
      <c r="R8" s="5" t="s">
        <v>2</v>
      </c>
      <c r="S8" s="8">
        <f ca="1">RANDBETWEEN(3,6)</f>
        <v>6</v>
      </c>
      <c r="T8" s="8">
        <f ca="1">RANDBETWEEN(2,5)</f>
        <v>4</v>
      </c>
      <c r="U8" s="8"/>
      <c r="V8" s="8">
        <f ca="1">RANDBETWEEN(2,5)</f>
        <v>2</v>
      </c>
      <c r="W8" s="8"/>
      <c r="X8" s="8"/>
      <c r="Y8" s="5" t="s">
        <v>3</v>
      </c>
      <c r="Z8" s="8">
        <f ca="1">RANDBETWEEN(5,8)</f>
        <v>5</v>
      </c>
      <c r="AA8" s="8">
        <f ca="1">RANDBETWEEN(2,5)</f>
        <v>2</v>
      </c>
      <c r="AB8" s="8"/>
      <c r="AC8" s="8">
        <f ca="1">RANDBETWEEN(2,5)</f>
        <v>2</v>
      </c>
      <c r="AD8" s="8">
        <f ca="1">RANDBETWEEN(2,5)</f>
        <v>4</v>
      </c>
      <c r="AE8" s="8"/>
      <c r="AF8" s="3"/>
      <c r="AG8" s="3"/>
      <c r="AH8" s="3"/>
      <c r="AL8" s="10"/>
    </row>
    <row r="9" spans="1:38" ht="15" customHeight="1" x14ac:dyDescent="0.3">
      <c r="A9" s="9">
        <v>3</v>
      </c>
      <c r="B9" s="9" t="s">
        <v>183</v>
      </c>
      <c r="C9" s="3"/>
      <c r="D9" s="217" t="str">
        <f ca="1">CONCATENATE("n",IF(E8=1," × n",""),IF(F8=1," × n",""),IF(G8=1," × n",""))</f>
        <v>n × n × n</v>
      </c>
      <c r="E9" s="217"/>
      <c r="F9" s="217"/>
      <c r="G9" s="217"/>
      <c r="H9" s="217"/>
      <c r="I9" s="217"/>
      <c r="J9" s="217"/>
      <c r="K9" s="217" t="str">
        <f ca="1">CONCATENATE("n",VLOOKUP(L8,$A$8:$B$26,2,FALSE)," × n",VLOOKUP(M8,$A$8:$B$26,2,FALSE))</f>
        <v>n² × n⁶</v>
      </c>
      <c r="L9" s="217"/>
      <c r="M9" s="217"/>
      <c r="N9" s="217"/>
      <c r="O9" s="217"/>
      <c r="P9" s="217"/>
      <c r="Q9" s="217"/>
      <c r="R9" s="217" t="str">
        <f ca="1">CONCATENATE(V8,"n",VLOOKUP(S8,$A$8:$B$26,2,FALSE)," × n",VLOOKUP(T8,$A$8:$B$26,2,FALSE))</f>
        <v>2n⁶ × n⁴</v>
      </c>
      <c r="S9" s="217"/>
      <c r="T9" s="217"/>
      <c r="U9" s="217"/>
      <c r="V9" s="217"/>
      <c r="W9" s="217"/>
      <c r="X9" s="217"/>
      <c r="Y9" s="217" t="str">
        <f ca="1">CONCATENATE(AC8,"n",VLOOKUP(Z8,$A$8:$B$26,2,FALSE)," × ",AD8,"n",VLOOKUP(AA8,$A$8:$B$26,2,FALSE))</f>
        <v>2n⁵ × 4n²</v>
      </c>
      <c r="Z9" s="217"/>
      <c r="AA9" s="217"/>
      <c r="AB9" s="217"/>
      <c r="AC9" s="217"/>
      <c r="AD9" s="217"/>
      <c r="AE9" s="217"/>
      <c r="AF9" s="3"/>
      <c r="AG9" s="3"/>
      <c r="AH9" s="3"/>
    </row>
    <row r="10" spans="1:38" ht="15" customHeight="1" x14ac:dyDescent="0.3">
      <c r="A10" s="9">
        <v>4</v>
      </c>
      <c r="B10" s="9" t="s">
        <v>184</v>
      </c>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8" ht="15" customHeight="1" x14ac:dyDescent="0.3">
      <c r="A11" s="9">
        <v>5</v>
      </c>
      <c r="B11" s="9" t="s">
        <v>185</v>
      </c>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8" ht="15" customHeight="1" x14ac:dyDescent="0.3">
      <c r="A12" s="9">
        <v>6</v>
      </c>
      <c r="B12" s="9" t="s">
        <v>186</v>
      </c>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8" x14ac:dyDescent="0.3">
      <c r="A13" s="9">
        <v>7</v>
      </c>
      <c r="B13" s="9" t="s">
        <v>187</v>
      </c>
      <c r="C13" s="3"/>
      <c r="D13" s="5" t="s">
        <v>4</v>
      </c>
      <c r="E13" s="8">
        <f ca="1">RANDBETWEEN(7,12)</f>
        <v>9</v>
      </c>
      <c r="F13" s="8">
        <f ca="1">RANDBETWEEN(2,5)</f>
        <v>4</v>
      </c>
      <c r="G13" s="8"/>
      <c r="H13" s="8"/>
      <c r="I13" s="8"/>
      <c r="J13" s="5"/>
      <c r="K13" s="5" t="s">
        <v>5</v>
      </c>
      <c r="L13" s="8">
        <f ca="1">RANDBETWEEN(11,20)</f>
        <v>13</v>
      </c>
      <c r="M13" s="8">
        <f ca="1">RANDBETWEEN(5,9)</f>
        <v>5</v>
      </c>
      <c r="N13" s="8"/>
      <c r="O13" s="8">
        <f ca="1">RANDBETWEEN(2,5)</f>
        <v>4</v>
      </c>
      <c r="P13" s="8">
        <f ca="1">RANDBETWEEN(2,5)</f>
        <v>3</v>
      </c>
      <c r="Q13" s="8">
        <f ca="1">O13*P13</f>
        <v>12</v>
      </c>
      <c r="R13" s="5" t="s">
        <v>6</v>
      </c>
      <c r="S13" s="8">
        <f ca="1">RANDBETWEEN(2,5)</f>
        <v>3</v>
      </c>
      <c r="T13" s="8">
        <f ca="1">RANDBETWEEN(2,4)</f>
        <v>2</v>
      </c>
      <c r="U13" s="8"/>
      <c r="V13" s="8"/>
      <c r="W13" s="8"/>
      <c r="X13" s="5"/>
      <c r="Y13" s="5" t="s">
        <v>7</v>
      </c>
      <c r="Z13" s="8">
        <f ca="1">RANDBETWEEN(2,6)</f>
        <v>6</v>
      </c>
      <c r="AA13" s="8">
        <f ca="1">RANDBETWEEN(2,3)</f>
        <v>3</v>
      </c>
      <c r="AB13" s="8"/>
      <c r="AC13" s="8"/>
      <c r="AD13" s="8">
        <f ca="1">RANDBETWEEN(2,5)</f>
        <v>3</v>
      </c>
      <c r="AE13" s="8"/>
      <c r="AF13" s="3"/>
      <c r="AG13" s="3"/>
      <c r="AH13" s="3"/>
    </row>
    <row r="14" spans="1:38" ht="15" customHeight="1" x14ac:dyDescent="0.3">
      <c r="A14" s="9">
        <v>8</v>
      </c>
      <c r="B14" s="9" t="s">
        <v>188</v>
      </c>
      <c r="C14" s="3"/>
      <c r="D14" s="217" t="str">
        <f ca="1">CONCATENATE("n",VLOOKUP(E13,$A$8:$B$26,2,FALSE)," ÷ n",VLOOKUP(F13,$A$8:$B$26,2,FALSE))</f>
        <v>n⁹ ÷ n⁴</v>
      </c>
      <c r="E14" s="217"/>
      <c r="F14" s="217"/>
      <c r="G14" s="217"/>
      <c r="H14" s="217"/>
      <c r="I14" s="217"/>
      <c r="J14" s="217"/>
      <c r="K14" s="217" t="str">
        <f ca="1">CONCATENATE(Q13,"n",VLOOKUP(L13,$A$8:$B$26,2,FALSE)," ÷ ",O13,"n",VLOOKUP(M13,$A$8:$B$26,2,FALSE))</f>
        <v>12n¹³ ÷ 4n⁵</v>
      </c>
      <c r="L14" s="217"/>
      <c r="M14" s="217"/>
      <c r="N14" s="217"/>
      <c r="O14" s="217"/>
      <c r="P14" s="217"/>
      <c r="Q14" s="217"/>
      <c r="R14" s="217" t="str">
        <f ca="1">CONCATENATE("(n",VLOOKUP(S13,$A$8:$B$26,2,FALSE),")",VLOOKUP(T13,$A$8:$B$26,2,FALSE))</f>
        <v>(n³)²</v>
      </c>
      <c r="S14" s="217"/>
      <c r="T14" s="217"/>
      <c r="U14" s="217"/>
      <c r="V14" s="217"/>
      <c r="W14" s="217"/>
      <c r="X14" s="217"/>
      <c r="Y14" s="217" t="str">
        <f ca="1">CONCATENATE("(",AD13,"n",VLOOKUP(Z13,$A$8:$B$26,2,FALSE),")",VLOOKUP(AA13,$A$8:$B$26,2,FALSE))</f>
        <v>(3n⁶)³</v>
      </c>
      <c r="Z14" s="217"/>
      <c r="AA14" s="217"/>
      <c r="AB14" s="217"/>
      <c r="AC14" s="217"/>
      <c r="AD14" s="217"/>
      <c r="AE14" s="217"/>
      <c r="AF14" s="3"/>
      <c r="AG14" s="3"/>
      <c r="AH14" s="3"/>
      <c r="AL14" s="10"/>
    </row>
    <row r="15" spans="1:38" ht="15" customHeight="1" x14ac:dyDescent="0.3">
      <c r="A15" s="9">
        <v>9</v>
      </c>
      <c r="B15" s="9" t="s">
        <v>189</v>
      </c>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8" ht="15" customHeight="1" x14ac:dyDescent="0.3">
      <c r="A16" s="9">
        <v>10</v>
      </c>
      <c r="B16" s="9" t="s">
        <v>190</v>
      </c>
      <c r="C16" s="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8" ht="15" customHeight="1" x14ac:dyDescent="0.3">
      <c r="A17" s="9">
        <v>11</v>
      </c>
      <c r="B17" s="9" t="s">
        <v>191</v>
      </c>
      <c r="C17" s="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row>
    <row r="18" spans="1:38" x14ac:dyDescent="0.3">
      <c r="A18" s="9">
        <v>12</v>
      </c>
      <c r="B18" s="9" t="s">
        <v>192</v>
      </c>
      <c r="C18" s="3"/>
      <c r="D18" s="5" t="s">
        <v>8</v>
      </c>
      <c r="E18" s="8">
        <f ca="1">RANDBETWEEN(3,4)</f>
        <v>4</v>
      </c>
      <c r="F18" s="8">
        <f ca="1">RANDBETWEEN(2,5)</f>
        <v>2</v>
      </c>
      <c r="G18" s="8">
        <f ca="1">RANDBETWEEN(2,4)</f>
        <v>4</v>
      </c>
      <c r="H18" s="8">
        <f ca="1">RANDBETWEEN(2,5)</f>
        <v>3</v>
      </c>
      <c r="I18" s="8"/>
      <c r="J18" s="5"/>
      <c r="K18" s="5" t="s">
        <v>9</v>
      </c>
      <c r="L18" s="8">
        <f ca="1">RANDBETWEEN(2,5)</f>
        <v>3</v>
      </c>
      <c r="M18" s="8">
        <f ca="1">RANDBETWEEN(1,2)</f>
        <v>1</v>
      </c>
      <c r="N18" s="8">
        <f ca="1">RANDBETWEEN(1,5)</f>
        <v>1</v>
      </c>
      <c r="O18" s="8">
        <f ca="1">RANDBETWEEN(2,6)</f>
        <v>3</v>
      </c>
      <c r="P18" s="8">
        <f ca="1">RANDBETWEEN(2,5)</f>
        <v>5</v>
      </c>
      <c r="Q18" s="8">
        <f ca="1">RANDBETWEEN(4,8)</f>
        <v>4</v>
      </c>
      <c r="R18" s="5" t="s">
        <v>10</v>
      </c>
      <c r="S18" s="8">
        <f ca="1">RANDBETWEEN(7,12)</f>
        <v>12</v>
      </c>
      <c r="T18" s="8">
        <f ca="1">RANDBETWEEN(5,8)</f>
        <v>6</v>
      </c>
      <c r="U18" s="8">
        <f ca="1">RANDBETWEEN(1,5)</f>
        <v>5</v>
      </c>
      <c r="V18" s="8">
        <f ca="1">RANDBETWEEN(2,3)</f>
        <v>2</v>
      </c>
      <c r="W18" s="8">
        <f ca="1">RANDBETWEEN(2,5)</f>
        <v>2</v>
      </c>
      <c r="X18" s="8">
        <f ca="1">W24*W18</f>
        <v>4</v>
      </c>
      <c r="Y18" s="5" t="s">
        <v>11</v>
      </c>
      <c r="Z18" s="8">
        <f ca="1">RANDBETWEEN(2,6)*AD18</f>
        <v>12</v>
      </c>
      <c r="AA18" s="8"/>
      <c r="AB18" s="8"/>
      <c r="AC18" s="8">
        <f ca="1">RANDBETWEEN(2,5)</f>
        <v>3</v>
      </c>
      <c r="AD18" s="8">
        <f ca="1">RANDBETWEEN(2,3)</f>
        <v>2</v>
      </c>
      <c r="AE18" s="8">
        <f ca="1">AC18^AD18</f>
        <v>9</v>
      </c>
      <c r="AF18" s="6"/>
      <c r="AG18" s="5"/>
      <c r="AH18" s="3"/>
      <c r="AL18" s="10"/>
    </row>
    <row r="19" spans="1:38" ht="15" customHeight="1" x14ac:dyDescent="0.3">
      <c r="A19" s="9">
        <v>13</v>
      </c>
      <c r="B19" s="9" t="s">
        <v>193</v>
      </c>
      <c r="C19" s="3"/>
      <c r="D19" s="217" t="str">
        <f ca="1">CONCATENATE("(",H18,"n",VLOOKUP(E18,$A$8:$B$26,2,FALSE),")",VLOOKUP(F18,$A$8:$B$26,2,FALSE)," ÷ ",H18^2,"n",VLOOKUP(G18,$A$8:$B$26,2,FALSE))</f>
        <v>(3n⁴)² ÷ 9n⁴</v>
      </c>
      <c r="E19" s="217"/>
      <c r="F19" s="217"/>
      <c r="G19" s="217"/>
      <c r="H19" s="217"/>
      <c r="I19" s="217"/>
      <c r="J19" s="217"/>
      <c r="K19" s="234" t="str">
        <f ca="1">CONCATENATE(P18,"a",VLOOKUP(L18,$A$8:$B$26,2,FALSE),"b",IF(M18=1,"",VLOOKUP(M18,$A$8:$B$26,2,FALSE))," × ",Q18,"a",IF(N18=1,"",VLOOKUP(N18,$A$8:$B$26,2,FALSE)),"b",VLOOKUP(O18,$A$8:$B$26,2,FALSE))</f>
        <v>5a³b × 4ab³</v>
      </c>
      <c r="L19" s="234"/>
      <c r="M19" s="234"/>
      <c r="N19" s="234"/>
      <c r="O19" s="234"/>
      <c r="P19" s="234"/>
      <c r="Q19" s="234"/>
      <c r="R19" s="234" t="str">
        <f ca="1">CONCATENATE(X18,"a",VLOOKUP(S18,$A$8:$B$26,2,FALSE),"b",IF(T18=1,"",VLOOKUP(T18,$A$8:$B$26,2,FALSE))," ÷ ",W18,"a",IF(U18=1,"",VLOOKUP(U18,$A$8:$B$26,2,FALSE)),"b",VLOOKUP(V18,$A$8:$B$26,2,FALSE))</f>
        <v>4a¹²b⁶ ÷ 2a⁵b²</v>
      </c>
      <c r="S19" s="234"/>
      <c r="T19" s="234"/>
      <c r="U19" s="234"/>
      <c r="V19" s="234"/>
      <c r="W19" s="234"/>
      <c r="X19" s="234"/>
      <c r="Y19" s="217" t="str">
        <f ca="1">CONCATENATE(IF(AD18=2,"",VLOOKUP(AD18,$A$8:$B$26,2,FALSE)),"√(",AE18,"n",VLOOKUP(Z18,$A$8:$B$26,2,FALSE),")")</f>
        <v>√(9n¹²)</v>
      </c>
      <c r="Z19" s="217"/>
      <c r="AA19" s="217"/>
      <c r="AB19" s="217"/>
      <c r="AC19" s="217"/>
      <c r="AD19" s="217"/>
      <c r="AE19" s="217"/>
      <c r="AF19" s="3"/>
      <c r="AG19" s="3"/>
      <c r="AH19" s="3"/>
    </row>
    <row r="20" spans="1:38" ht="15" customHeight="1" x14ac:dyDescent="0.3">
      <c r="A20" s="9">
        <v>14</v>
      </c>
      <c r="B20" s="9" t="s">
        <v>194</v>
      </c>
      <c r="C20" s="3"/>
      <c r="D20" s="217"/>
      <c r="E20" s="217"/>
      <c r="F20" s="217"/>
      <c r="G20" s="217"/>
      <c r="H20" s="217"/>
      <c r="I20" s="217"/>
      <c r="J20" s="217"/>
      <c r="K20" s="234"/>
      <c r="L20" s="234"/>
      <c r="M20" s="234"/>
      <c r="N20" s="234"/>
      <c r="O20" s="234"/>
      <c r="P20" s="234"/>
      <c r="Q20" s="234"/>
      <c r="R20" s="234"/>
      <c r="S20" s="234"/>
      <c r="T20" s="234"/>
      <c r="U20" s="234"/>
      <c r="V20" s="234"/>
      <c r="W20" s="234"/>
      <c r="X20" s="234"/>
      <c r="Y20" s="217"/>
      <c r="Z20" s="217"/>
      <c r="AA20" s="217"/>
      <c r="AB20" s="217"/>
      <c r="AC20" s="217"/>
      <c r="AD20" s="217"/>
      <c r="AE20" s="217"/>
      <c r="AF20" s="3"/>
      <c r="AG20" s="3"/>
      <c r="AH20" s="3"/>
    </row>
    <row r="21" spans="1:38" ht="15" customHeight="1" x14ac:dyDescent="0.3">
      <c r="A21" s="9">
        <v>15</v>
      </c>
      <c r="B21" s="9" t="s">
        <v>195</v>
      </c>
      <c r="C21" s="3"/>
      <c r="D21" s="217"/>
      <c r="E21" s="217"/>
      <c r="F21" s="217"/>
      <c r="G21" s="217"/>
      <c r="H21" s="217"/>
      <c r="I21" s="217"/>
      <c r="J21" s="217"/>
      <c r="K21" s="234"/>
      <c r="L21" s="234"/>
      <c r="M21" s="234"/>
      <c r="N21" s="234"/>
      <c r="O21" s="234"/>
      <c r="P21" s="234"/>
      <c r="Q21" s="234"/>
      <c r="R21" s="234"/>
      <c r="S21" s="234"/>
      <c r="T21" s="234"/>
      <c r="U21" s="234"/>
      <c r="V21" s="234"/>
      <c r="W21" s="234"/>
      <c r="X21" s="234"/>
      <c r="Y21" s="217"/>
      <c r="Z21" s="217"/>
      <c r="AA21" s="217"/>
      <c r="AB21" s="217"/>
      <c r="AC21" s="217"/>
      <c r="AD21" s="217"/>
      <c r="AE21" s="217"/>
      <c r="AF21" s="3"/>
      <c r="AG21" s="3"/>
      <c r="AH21" s="3"/>
    </row>
    <row r="22" spans="1:38" ht="15" customHeight="1" x14ac:dyDescent="0.3">
      <c r="A22" s="9">
        <v>16</v>
      </c>
      <c r="B22" s="9" t="s">
        <v>196</v>
      </c>
      <c r="C22" s="3"/>
      <c r="D22" s="217"/>
      <c r="E22" s="217"/>
      <c r="F22" s="217"/>
      <c r="G22" s="217"/>
      <c r="H22" s="217"/>
      <c r="I22" s="217"/>
      <c r="J22" s="217"/>
      <c r="K22" s="234"/>
      <c r="L22" s="234"/>
      <c r="M22" s="234"/>
      <c r="N22" s="234"/>
      <c r="O22" s="234"/>
      <c r="P22" s="234"/>
      <c r="Q22" s="234"/>
      <c r="R22" s="234"/>
      <c r="S22" s="234"/>
      <c r="T22" s="234"/>
      <c r="U22" s="234"/>
      <c r="V22" s="234"/>
      <c r="W22" s="234"/>
      <c r="X22" s="234"/>
      <c r="Y22" s="217"/>
      <c r="Z22" s="217"/>
      <c r="AA22" s="217"/>
      <c r="AB22" s="217"/>
      <c r="AC22" s="217"/>
      <c r="AD22" s="217"/>
      <c r="AE22" s="217"/>
      <c r="AF22" s="3"/>
      <c r="AG22" s="3"/>
      <c r="AH22" s="3"/>
    </row>
    <row r="23" spans="1:38" x14ac:dyDescent="0.3">
      <c r="A23" s="9">
        <v>17</v>
      </c>
      <c r="B23" s="9" t="s">
        <v>197</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8" x14ac:dyDescent="0.3">
      <c r="A24" s="9">
        <v>18</v>
      </c>
      <c r="B24" s="9" t="s">
        <v>198</v>
      </c>
      <c r="C24" s="3"/>
      <c r="D24" s="3"/>
      <c r="E24" s="3"/>
      <c r="F24" s="3"/>
      <c r="G24" s="3"/>
      <c r="H24" s="3"/>
      <c r="I24" s="3"/>
      <c r="J24" s="3"/>
      <c r="K24" s="3"/>
      <c r="L24" s="3"/>
      <c r="M24" s="3"/>
      <c r="N24" s="3"/>
      <c r="O24" s="3"/>
      <c r="P24" s="3"/>
      <c r="Q24" s="3"/>
      <c r="R24" s="3"/>
      <c r="S24" s="3"/>
      <c r="T24" s="3"/>
      <c r="U24" s="3"/>
      <c r="V24" s="3"/>
      <c r="W24" s="9">
        <f ca="1">RANDBETWEEN(2,5)</f>
        <v>2</v>
      </c>
      <c r="X24" s="3"/>
      <c r="Y24" s="3"/>
      <c r="Z24" s="3"/>
      <c r="AA24" s="3"/>
      <c r="AB24" s="3"/>
      <c r="AC24" s="3"/>
      <c r="AD24" s="3"/>
      <c r="AE24" s="3"/>
      <c r="AF24" s="3"/>
      <c r="AG24" s="3"/>
      <c r="AH24" s="3"/>
    </row>
    <row r="25" spans="1:38" x14ac:dyDescent="0.3">
      <c r="A25" s="9">
        <v>19</v>
      </c>
      <c r="B25" s="9" t="s">
        <v>199</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9">
        <v>20</v>
      </c>
      <c r="B26" s="9" t="s">
        <v>200</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Indices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t="str">
        <f ca="1">D9</f>
        <v>n × n × n</v>
      </c>
      <c r="E34" s="217"/>
      <c r="F34" s="217"/>
      <c r="G34" s="217"/>
      <c r="H34" s="217"/>
      <c r="I34" s="217"/>
      <c r="J34" s="217"/>
      <c r="K34" s="217" t="str">
        <f ca="1">K9</f>
        <v>n² × n⁶</v>
      </c>
      <c r="L34" s="217"/>
      <c r="M34" s="217"/>
      <c r="N34" s="217"/>
      <c r="O34" s="217"/>
      <c r="P34" s="217"/>
      <c r="Q34" s="217"/>
      <c r="R34" s="217" t="str">
        <f ca="1">R9</f>
        <v>2n⁶ × n⁴</v>
      </c>
      <c r="S34" s="217"/>
      <c r="T34" s="217"/>
      <c r="U34" s="217"/>
      <c r="V34" s="217"/>
      <c r="W34" s="217"/>
      <c r="X34" s="217"/>
      <c r="Y34" s="217" t="str">
        <f ca="1">Y9</f>
        <v>2n⁵ × 4n²</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3"/>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t="str">
        <f ca="1">D14</f>
        <v>n⁹ ÷ n⁴</v>
      </c>
      <c r="E39" s="217"/>
      <c r="F39" s="217"/>
      <c r="G39" s="217"/>
      <c r="H39" s="217"/>
      <c r="I39" s="217"/>
      <c r="J39" s="217"/>
      <c r="K39" s="217" t="str">
        <f ca="1">K14</f>
        <v>12n¹³ ÷ 4n⁵</v>
      </c>
      <c r="L39" s="217"/>
      <c r="M39" s="217"/>
      <c r="N39" s="217"/>
      <c r="O39" s="217"/>
      <c r="P39" s="217"/>
      <c r="Q39" s="217"/>
      <c r="R39" s="217" t="str">
        <f ca="1">R14</f>
        <v>(n³)²</v>
      </c>
      <c r="S39" s="217"/>
      <c r="T39" s="217"/>
      <c r="U39" s="217"/>
      <c r="V39" s="217"/>
      <c r="W39" s="217"/>
      <c r="X39" s="217"/>
      <c r="Y39" s="217" t="str">
        <f ca="1">Y14</f>
        <v>(3n⁶)³</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(3n⁴)² ÷ 9n⁴</v>
      </c>
      <c r="E44" s="217"/>
      <c r="F44" s="217"/>
      <c r="G44" s="217"/>
      <c r="H44" s="217"/>
      <c r="I44" s="217"/>
      <c r="J44" s="217"/>
      <c r="K44" s="234" t="str">
        <f ca="1">K19</f>
        <v>5a³b × 4ab³</v>
      </c>
      <c r="L44" s="234"/>
      <c r="M44" s="234"/>
      <c r="N44" s="234"/>
      <c r="O44" s="234"/>
      <c r="P44" s="234"/>
      <c r="Q44" s="234"/>
      <c r="R44" s="234" t="str">
        <f ca="1">R19</f>
        <v>4a¹²b⁶ ÷ 2a⁵b²</v>
      </c>
      <c r="S44" s="234"/>
      <c r="T44" s="234"/>
      <c r="U44" s="234"/>
      <c r="V44" s="234"/>
      <c r="W44" s="234"/>
      <c r="X44" s="234"/>
      <c r="Y44" s="217" t="str">
        <f ca="1">Y19</f>
        <v>√(9n¹²)</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34"/>
      <c r="L45" s="234"/>
      <c r="M45" s="234"/>
      <c r="N45" s="234"/>
      <c r="O45" s="234"/>
      <c r="P45" s="234"/>
      <c r="Q45" s="234"/>
      <c r="R45" s="234"/>
      <c r="S45" s="234"/>
      <c r="T45" s="234"/>
      <c r="U45" s="234"/>
      <c r="V45" s="234"/>
      <c r="W45" s="234"/>
      <c r="X45" s="234"/>
      <c r="Y45" s="217"/>
      <c r="Z45" s="217"/>
      <c r="AA45" s="217"/>
      <c r="AB45" s="217"/>
      <c r="AC45" s="217"/>
      <c r="AD45" s="217"/>
      <c r="AE45" s="217"/>
      <c r="AF45" s="3"/>
      <c r="AG45" s="3"/>
      <c r="AH45" s="3"/>
    </row>
    <row r="46" spans="1:38" ht="15" customHeight="1" x14ac:dyDescent="0.3">
      <c r="A46" s="3"/>
      <c r="B46" s="3"/>
      <c r="C46" s="3"/>
      <c r="D46" s="217"/>
      <c r="E46" s="217"/>
      <c r="F46" s="217"/>
      <c r="G46" s="217"/>
      <c r="H46" s="217"/>
      <c r="I46" s="217"/>
      <c r="J46" s="217"/>
      <c r="K46" s="234"/>
      <c r="L46" s="234"/>
      <c r="M46" s="234"/>
      <c r="N46" s="234"/>
      <c r="O46" s="234"/>
      <c r="P46" s="234"/>
      <c r="Q46" s="234"/>
      <c r="R46" s="234"/>
      <c r="S46" s="234"/>
      <c r="T46" s="234"/>
      <c r="U46" s="234"/>
      <c r="V46" s="234"/>
      <c r="W46" s="234"/>
      <c r="X46" s="234"/>
      <c r="Y46" s="217"/>
      <c r="Z46" s="217"/>
      <c r="AA46" s="217"/>
      <c r="AB46" s="217"/>
      <c r="AC46" s="217"/>
      <c r="AD46" s="217"/>
      <c r="AE46" s="217"/>
      <c r="AF46" s="3"/>
      <c r="AG46" s="3"/>
      <c r="AH46" s="3"/>
    </row>
    <row r="47" spans="1:38" ht="15" customHeight="1" x14ac:dyDescent="0.3">
      <c r="A47" s="3"/>
      <c r="B47" s="3"/>
      <c r="C47" s="3"/>
      <c r="D47" s="217"/>
      <c r="E47" s="217"/>
      <c r="F47" s="217"/>
      <c r="G47" s="217"/>
      <c r="H47" s="217"/>
      <c r="I47" s="217"/>
      <c r="J47" s="217"/>
      <c r="K47" s="234"/>
      <c r="L47" s="234"/>
      <c r="M47" s="234"/>
      <c r="N47" s="234"/>
      <c r="O47" s="234"/>
      <c r="P47" s="234"/>
      <c r="Q47" s="234"/>
      <c r="R47" s="234"/>
      <c r="S47" s="234"/>
      <c r="T47" s="234"/>
      <c r="U47" s="234"/>
      <c r="V47" s="234"/>
      <c r="W47" s="234"/>
      <c r="X47" s="234"/>
      <c r="Y47" s="217"/>
      <c r="Z47" s="217"/>
      <c r="AA47" s="217"/>
      <c r="AB47" s="217"/>
      <c r="AC47" s="217"/>
      <c r="AD47" s="217"/>
      <c r="AE47" s="21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Indices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t="str">
        <f ca="1">CONCATENATE("n",VLOOKUP(SUM(E8:G8)+1,$A$8:$B$26,2,FALSE))</f>
        <v>n³</v>
      </c>
      <c r="E58" s="230"/>
      <c r="F58" s="230"/>
      <c r="G58" s="230"/>
      <c r="H58" s="230"/>
      <c r="I58" s="230"/>
      <c r="J58" s="230"/>
      <c r="K58" s="230" t="str">
        <f ca="1">CONCATENATE("n",VLOOKUP(SUM(L8:M8),$A$8:$B$26,2,FALSE))</f>
        <v>n⁸</v>
      </c>
      <c r="L58" s="230"/>
      <c r="M58" s="230"/>
      <c r="N58" s="230"/>
      <c r="O58" s="230"/>
      <c r="P58" s="230"/>
      <c r="Q58" s="230"/>
      <c r="R58" s="230" t="str">
        <f ca="1">CONCATENATE(V8,"n",VLOOKUP(SUM(S8:T8),$A$8:$B$26,2,FALSE))</f>
        <v>2n¹⁰</v>
      </c>
      <c r="S58" s="230"/>
      <c r="T58" s="230"/>
      <c r="U58" s="230"/>
      <c r="V58" s="230"/>
      <c r="W58" s="230"/>
      <c r="X58" s="230"/>
      <c r="Y58" s="230" t="str">
        <f ca="1">CONCATENATE(PRODUCT(AC8:AD8),"n",VLOOKUP(SUM(Z8:AA8),$A$8:$B$26,2,FALSE))</f>
        <v>8n⁷</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t="str">
        <f ca="1">CONCATENATE("n",VLOOKUP(E13-F13,$A$8:$B$26,2,FALSE))</f>
        <v>n⁵</v>
      </c>
      <c r="E63" s="230"/>
      <c r="F63" s="230"/>
      <c r="G63" s="230"/>
      <c r="H63" s="230"/>
      <c r="I63" s="230"/>
      <c r="J63" s="230"/>
      <c r="K63" s="230" t="str">
        <f ca="1">CONCATENATE(P13,"n",VLOOKUP(L13-M13,$A$8:$B$26,2,FALSE))</f>
        <v>3n⁸</v>
      </c>
      <c r="L63" s="230"/>
      <c r="M63" s="230"/>
      <c r="N63" s="230"/>
      <c r="O63" s="230"/>
      <c r="P63" s="230"/>
      <c r="Q63" s="230"/>
      <c r="R63" s="230" t="str">
        <f ca="1">CONCATENATE("n",VLOOKUP(PRODUCT(S13:T13),$A$8:$B$26,2,FALSE))</f>
        <v>n⁶</v>
      </c>
      <c r="S63" s="230"/>
      <c r="T63" s="230"/>
      <c r="U63" s="230"/>
      <c r="V63" s="230"/>
      <c r="W63" s="230"/>
      <c r="X63" s="230"/>
      <c r="Y63" s="230" t="str">
        <f ca="1">CONCATENATE(AD13^AA13,"n",VLOOKUP(PRODUCT(Z13:AA13),$A$8:$B$26,2,FALSE))</f>
        <v>27n¹⁸</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t="str">
        <f ca="1">CONCATENATE(IF(H18^F18/H18^2=1,"",H18^F18/H18^2),"n",VLOOKUP(E18*F18-G18,$A$8:$B$26,2,FALSE))</f>
        <v>n⁴</v>
      </c>
      <c r="E68" s="230"/>
      <c r="F68" s="230"/>
      <c r="G68" s="230"/>
      <c r="H68" s="230"/>
      <c r="I68" s="230"/>
      <c r="J68" s="230"/>
      <c r="K68" s="230" t="str">
        <f ca="1">CONCATENATE(P18*Q18,"a",VLOOKUP(L18+N18,$A$8:$B$26,2,FALSE),"b",VLOOKUP(M18+O18,$A$8:$B$26,2,FALSE))</f>
        <v>20a⁴b⁴</v>
      </c>
      <c r="L68" s="230"/>
      <c r="M68" s="230"/>
      <c r="N68" s="230"/>
      <c r="O68" s="230"/>
      <c r="P68" s="230"/>
      <c r="Q68" s="230"/>
      <c r="R68" s="230" t="str">
        <f ca="1">CONCATENATE(W24,"a",VLOOKUP(S18-U18,$A$8:$B$26,2,FALSE),"b",VLOOKUP(T18-V18,$A$8:$B$26,2,FALSE))</f>
        <v>2a⁷b⁴</v>
      </c>
      <c r="S68" s="230"/>
      <c r="T68" s="230"/>
      <c r="U68" s="230"/>
      <c r="V68" s="230"/>
      <c r="W68" s="230"/>
      <c r="X68" s="230"/>
      <c r="Y68" s="230" t="str">
        <f ca="1">CONCATENATE(AC18,"n",VLOOKUP(Z18/AD18,$A$8:$B$26,2,FALSE))</f>
        <v>3n⁶</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Indices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t="str">
        <f ca="1">D58</f>
        <v>n³</v>
      </c>
      <c r="E83" s="230"/>
      <c r="F83" s="230"/>
      <c r="G83" s="230"/>
      <c r="H83" s="230"/>
      <c r="I83" s="230"/>
      <c r="J83" s="230"/>
      <c r="K83" s="230" t="str">
        <f ca="1">K58</f>
        <v>n⁸</v>
      </c>
      <c r="L83" s="230"/>
      <c r="M83" s="230"/>
      <c r="N83" s="230"/>
      <c r="O83" s="230"/>
      <c r="P83" s="230"/>
      <c r="Q83" s="230"/>
      <c r="R83" s="230" t="str">
        <f ca="1">R58</f>
        <v>2n¹⁰</v>
      </c>
      <c r="S83" s="230"/>
      <c r="T83" s="230"/>
      <c r="U83" s="230"/>
      <c r="V83" s="230"/>
      <c r="W83" s="230"/>
      <c r="X83" s="230"/>
      <c r="Y83" s="230" t="str">
        <f ca="1">Y58</f>
        <v>8n⁷</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t="str">
        <f ca="1">D63</f>
        <v>n⁵</v>
      </c>
      <c r="E88" s="230"/>
      <c r="F88" s="230"/>
      <c r="G88" s="230"/>
      <c r="H88" s="230"/>
      <c r="I88" s="230"/>
      <c r="J88" s="230"/>
      <c r="K88" s="230" t="str">
        <f ca="1">K63</f>
        <v>3n⁸</v>
      </c>
      <c r="L88" s="230"/>
      <c r="M88" s="230"/>
      <c r="N88" s="230"/>
      <c r="O88" s="230"/>
      <c r="P88" s="230"/>
      <c r="Q88" s="230"/>
      <c r="R88" s="230" t="str">
        <f ca="1">R63</f>
        <v>n⁶</v>
      </c>
      <c r="S88" s="230"/>
      <c r="T88" s="230"/>
      <c r="U88" s="230"/>
      <c r="V88" s="230"/>
      <c r="W88" s="230"/>
      <c r="X88" s="230"/>
      <c r="Y88" s="230" t="str">
        <f ca="1">Y63</f>
        <v>27n¹⁸</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n⁴</v>
      </c>
      <c r="E93" s="230"/>
      <c r="F93" s="230"/>
      <c r="G93" s="230"/>
      <c r="H93" s="230"/>
      <c r="I93" s="230"/>
      <c r="J93" s="230"/>
      <c r="K93" s="230" t="str">
        <f ca="1">K68</f>
        <v>20a⁴b⁴</v>
      </c>
      <c r="L93" s="230"/>
      <c r="M93" s="230"/>
      <c r="N93" s="230"/>
      <c r="O93" s="230"/>
      <c r="P93" s="230"/>
      <c r="Q93" s="230"/>
      <c r="R93" s="230" t="str">
        <f ca="1">R68</f>
        <v>2a⁷b⁴</v>
      </c>
      <c r="S93" s="230"/>
      <c r="T93" s="230"/>
      <c r="U93" s="230"/>
      <c r="V93" s="230"/>
      <c r="W93" s="230"/>
      <c r="X93" s="230"/>
      <c r="Y93" s="230" t="str">
        <f ca="1">Y68</f>
        <v>3n⁶</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CUe4hcMWKmkFznvg+iPeOY6rHhSs7QyIVJBBmowLSb8n9rRIRpCgiC/pnSUhzOGLaHvzdxZn7HpgC5lHB0JroA==" saltValue="810YfS3g5H8pbX/9mDcF1w=="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100-000000000000}"/>
  </hyperlinks>
  <pageMargins left="0.25" right="0.25"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theme="7" tint="0.79998168889431442"/>
  </sheetPr>
  <dimension ref="A1:AL98"/>
  <sheetViews>
    <sheetView zoomScaleNormal="100" workbookViewId="0"/>
  </sheetViews>
  <sheetFormatPr defaultColWidth="2.88671875" defaultRowHeight="14.4" x14ac:dyDescent="0.3"/>
  <cols>
    <col min="12" max="12" width="2.88671875" customWidth="1"/>
    <col min="19" max="20" width="2.88671875" customWidth="1"/>
    <col min="26" max="27"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3"/>
      <c r="B2" s="3"/>
      <c r="C2" s="3"/>
      <c r="D2" s="226" t="s">
        <v>175</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38"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38"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38"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38"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38"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8" x14ac:dyDescent="0.3">
      <c r="A8" s="3"/>
      <c r="B8" s="3"/>
      <c r="C8" s="3"/>
      <c r="D8" s="5" t="s">
        <v>0</v>
      </c>
      <c r="E8" s="8">
        <f ca="1">RANDBETWEEN(3,8)</f>
        <v>8</v>
      </c>
      <c r="F8" s="8">
        <f ca="1">RANDBETWEEN(3,8)</f>
        <v>8</v>
      </c>
      <c r="G8" s="8"/>
      <c r="H8" s="5"/>
      <c r="I8" s="5"/>
      <c r="J8" s="5"/>
      <c r="K8" s="5" t="s">
        <v>1</v>
      </c>
      <c r="L8" s="8">
        <f ca="1">RANDBETWEEN(2,8)</f>
        <v>5</v>
      </c>
      <c r="M8" s="8">
        <f ca="1">RANDBETWEEN(12,15)</f>
        <v>15</v>
      </c>
      <c r="N8" s="8"/>
      <c r="O8" s="8"/>
      <c r="P8" s="5"/>
      <c r="Q8" s="5"/>
      <c r="R8" s="5" t="s">
        <v>2</v>
      </c>
      <c r="S8" s="8">
        <f ca="1">RANDBETWEEN(11,18)</f>
        <v>15</v>
      </c>
      <c r="T8" s="8">
        <f ca="1">RANDBETWEEN(5,8)</f>
        <v>8</v>
      </c>
      <c r="U8" s="8"/>
      <c r="V8" s="5"/>
      <c r="W8" s="5"/>
      <c r="X8" s="5"/>
      <c r="Y8" s="5" t="s">
        <v>3</v>
      </c>
      <c r="Z8" s="8">
        <f ca="1">RANDBETWEEN(11,18)</f>
        <v>13</v>
      </c>
      <c r="AA8" s="8">
        <f ca="1">RANDBETWEEN(12,19)</f>
        <v>17</v>
      </c>
      <c r="AB8" s="8"/>
      <c r="AC8" s="5"/>
      <c r="AD8" s="5"/>
      <c r="AE8" s="5"/>
      <c r="AF8" s="3"/>
      <c r="AG8" s="3"/>
      <c r="AH8" s="3"/>
      <c r="AL8" s="10"/>
    </row>
    <row r="9" spans="1:38" ht="15" customHeight="1" x14ac:dyDescent="0.3">
      <c r="A9" s="3"/>
      <c r="B9" s="3"/>
      <c r="C9" s="3"/>
      <c r="D9" s="217" t="str">
        <f ca="1">CONCATENATE(E8," × ",F8)</f>
        <v>8 × 8</v>
      </c>
      <c r="E9" s="217"/>
      <c r="F9" s="217"/>
      <c r="G9" s="217"/>
      <c r="H9" s="217"/>
      <c r="I9" s="217"/>
      <c r="J9" s="217"/>
      <c r="K9" s="217" t="str">
        <f ca="1">CONCATENATE(L8," × ",M8)</f>
        <v>5 × 15</v>
      </c>
      <c r="L9" s="217"/>
      <c r="M9" s="217"/>
      <c r="N9" s="217"/>
      <c r="O9" s="217"/>
      <c r="P9" s="217"/>
      <c r="Q9" s="217"/>
      <c r="R9" s="217" t="str">
        <f ca="1">CONCATENATE(S8," × ",T8)</f>
        <v>15 × 8</v>
      </c>
      <c r="S9" s="217"/>
      <c r="T9" s="217"/>
      <c r="U9" s="217"/>
      <c r="V9" s="217"/>
      <c r="W9" s="217"/>
      <c r="X9" s="217"/>
      <c r="Y9" s="217" t="str">
        <f ca="1">CONCATENATE(Z8," × ",AA8)</f>
        <v>13 × 17</v>
      </c>
      <c r="Z9" s="217"/>
      <c r="AA9" s="217"/>
      <c r="AB9" s="217"/>
      <c r="AC9" s="217"/>
      <c r="AD9" s="217"/>
      <c r="AE9" s="217"/>
      <c r="AF9" s="3"/>
      <c r="AG9" s="3"/>
      <c r="AH9" s="3"/>
    </row>
    <row r="10" spans="1:38"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8" ht="15" customHeight="1" x14ac:dyDescent="0.3">
      <c r="A11" s="3"/>
      <c r="B11" s="3"/>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8" ht="15" customHeight="1" x14ac:dyDescent="0.3">
      <c r="A12" s="3"/>
      <c r="B12" s="3"/>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8" x14ac:dyDescent="0.3">
      <c r="A13" s="3"/>
      <c r="B13" s="3"/>
      <c r="C13" s="3"/>
      <c r="D13" s="5" t="s">
        <v>4</v>
      </c>
      <c r="E13" s="8">
        <f ca="1">RANDBETWEEN(21,49)</f>
        <v>36</v>
      </c>
      <c r="F13" s="8">
        <f ca="1">RANDBETWEEN(12,25)</f>
        <v>19</v>
      </c>
      <c r="G13" s="5"/>
      <c r="H13" s="5"/>
      <c r="I13" s="5"/>
      <c r="J13" s="5"/>
      <c r="K13" s="5" t="s">
        <v>5</v>
      </c>
      <c r="L13" s="8">
        <f ca="1">RANDBETWEEN(101,199)</f>
        <v>165</v>
      </c>
      <c r="M13" s="8">
        <f ca="1">RANDBETWEEN(5,12)</f>
        <v>8</v>
      </c>
      <c r="N13" s="5"/>
      <c r="O13" s="5"/>
      <c r="P13" s="5"/>
      <c r="Q13" s="5"/>
      <c r="R13" s="5" t="s">
        <v>6</v>
      </c>
      <c r="S13" s="8">
        <f ca="1">RANDBETWEEN(101,399)</f>
        <v>356</v>
      </c>
      <c r="T13" s="8">
        <f ca="1">RANDBETWEEN(11,29)</f>
        <v>20</v>
      </c>
      <c r="U13" s="5"/>
      <c r="V13" s="5"/>
      <c r="W13" s="5"/>
      <c r="X13" s="5"/>
      <c r="Y13" s="5" t="s">
        <v>7</v>
      </c>
      <c r="Z13" s="8">
        <f ca="1">RANDBETWEEN(1005,4999)</f>
        <v>2354</v>
      </c>
      <c r="AA13" s="8">
        <f ca="1">RANDBETWEEN(101,499)</f>
        <v>323</v>
      </c>
      <c r="AB13" s="5"/>
      <c r="AC13" s="5"/>
      <c r="AD13" s="5"/>
      <c r="AE13" s="5"/>
      <c r="AF13" s="3"/>
      <c r="AG13" s="3"/>
      <c r="AH13" s="3"/>
    </row>
    <row r="14" spans="1:38" ht="15" customHeight="1" x14ac:dyDescent="0.3">
      <c r="A14" s="3"/>
      <c r="B14" s="3"/>
      <c r="C14" s="3"/>
      <c r="D14" s="217" t="str">
        <f ca="1">CONCATENATE(E13," × ",F13)</f>
        <v>36 × 19</v>
      </c>
      <c r="E14" s="217"/>
      <c r="F14" s="217"/>
      <c r="G14" s="217"/>
      <c r="H14" s="217"/>
      <c r="I14" s="217"/>
      <c r="J14" s="217"/>
      <c r="K14" s="217" t="str">
        <f ca="1">CONCATENATE(L13," × ",M13)</f>
        <v>165 × 8</v>
      </c>
      <c r="L14" s="217"/>
      <c r="M14" s="217"/>
      <c r="N14" s="217"/>
      <c r="O14" s="217"/>
      <c r="P14" s="217"/>
      <c r="Q14" s="217"/>
      <c r="R14" s="217" t="str">
        <f ca="1">CONCATENATE(S13," × ",T13)</f>
        <v>356 × 20</v>
      </c>
      <c r="S14" s="217"/>
      <c r="T14" s="217"/>
      <c r="U14" s="217"/>
      <c r="V14" s="217"/>
      <c r="W14" s="217"/>
      <c r="X14" s="217"/>
      <c r="Y14" s="217" t="str">
        <f ca="1">CONCATENATE(Z13," × ",AA13)</f>
        <v>2354 × 323</v>
      </c>
      <c r="Z14" s="217"/>
      <c r="AA14" s="217"/>
      <c r="AB14" s="217"/>
      <c r="AC14" s="217"/>
      <c r="AD14" s="217"/>
      <c r="AE14" s="217"/>
      <c r="AF14" s="3"/>
      <c r="AG14" s="3"/>
      <c r="AH14" s="3"/>
    </row>
    <row r="15" spans="1:38"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8" ht="15" customHeight="1" x14ac:dyDescent="0.3">
      <c r="A16" s="3"/>
      <c r="B16" s="3"/>
      <c r="C16" s="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8" ht="15" customHeight="1" x14ac:dyDescent="0.3">
      <c r="A17" s="3"/>
      <c r="B17" s="3"/>
      <c r="C17" s="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row>
    <row r="18" spans="1:38" x14ac:dyDescent="0.3">
      <c r="A18" s="3"/>
      <c r="B18" s="3"/>
      <c r="C18" s="3"/>
      <c r="D18" s="5" t="s">
        <v>8</v>
      </c>
      <c r="E18" s="8">
        <f ca="1">RANDBETWEEN(5,8)</f>
        <v>8</v>
      </c>
      <c r="F18" s="8">
        <f ca="1">RANDBETWEEN(7,15)</f>
        <v>10</v>
      </c>
      <c r="G18" s="8">
        <f ca="1">RANDBETWEEN(13,20)</f>
        <v>20</v>
      </c>
      <c r="H18" s="8"/>
      <c r="I18" s="5"/>
      <c r="J18" s="5"/>
      <c r="K18" s="5" t="s">
        <v>9</v>
      </c>
      <c r="L18" s="8">
        <f ca="1">RANDBETWEEN(7,15)</f>
        <v>13</v>
      </c>
      <c r="M18" s="8">
        <f ca="1">RANDBETWEEN(11,25)</f>
        <v>23</v>
      </c>
      <c r="N18" s="8">
        <f ca="1">RANDBETWEEN(3,8)</f>
        <v>5</v>
      </c>
      <c r="O18" s="5"/>
      <c r="P18" s="5"/>
      <c r="Q18" s="5"/>
      <c r="R18" s="5" t="s">
        <v>10</v>
      </c>
      <c r="S18" s="8">
        <f ca="1">RANDBETWEEN(11,25)</f>
        <v>17</v>
      </c>
      <c r="T18" s="8">
        <f ca="1">RANDBETWEEN(11,49)</f>
        <v>21</v>
      </c>
      <c r="U18" s="8">
        <f ca="1">RANDBETWEEN(13,20)</f>
        <v>15</v>
      </c>
      <c r="V18" s="5"/>
      <c r="W18" s="5"/>
      <c r="X18" s="5"/>
      <c r="Y18" s="5" t="s">
        <v>11</v>
      </c>
      <c r="Z18" s="8">
        <f ca="1">RANDBETWEEN(12,25)</f>
        <v>21</v>
      </c>
      <c r="AA18" s="8">
        <f ca="1">RANDBETWEEN(101,349)</f>
        <v>283</v>
      </c>
      <c r="AB18" s="8">
        <f ca="1">RANDBETWEEN(31,50)</f>
        <v>43</v>
      </c>
      <c r="AC18" s="8"/>
      <c r="AD18" s="5"/>
      <c r="AE18" s="5"/>
      <c r="AF18" s="6"/>
      <c r="AG18" s="5"/>
      <c r="AH18" s="3"/>
      <c r="AL18" s="10"/>
    </row>
    <row r="19" spans="1:38" ht="15" customHeight="1" x14ac:dyDescent="0.3">
      <c r="A19" s="3"/>
      <c r="B19" s="3"/>
      <c r="C19" s="3"/>
      <c r="D19" s="217" t="str">
        <f ca="1">CONCATENATE(E18," × ",F18," × ",G18)</f>
        <v>8 × 10 × 20</v>
      </c>
      <c r="E19" s="217"/>
      <c r="F19" s="217"/>
      <c r="G19" s="217"/>
      <c r="H19" s="217"/>
      <c r="I19" s="217"/>
      <c r="J19" s="217"/>
      <c r="K19" s="217" t="str">
        <f ca="1">CONCATENATE(L18," × ",M18," × ",N18)</f>
        <v>13 × 23 × 5</v>
      </c>
      <c r="L19" s="217"/>
      <c r="M19" s="217"/>
      <c r="N19" s="217"/>
      <c r="O19" s="217"/>
      <c r="P19" s="217"/>
      <c r="Q19" s="217"/>
      <c r="R19" s="217" t="str">
        <f ca="1">CONCATENATE(S18," × ",T18," × ",U18)</f>
        <v>17 × 21 × 15</v>
      </c>
      <c r="S19" s="217"/>
      <c r="T19" s="217"/>
      <c r="U19" s="217"/>
      <c r="V19" s="217"/>
      <c r="W19" s="217"/>
      <c r="X19" s="217"/>
      <c r="Y19" s="217" t="str">
        <f ca="1">CONCATENATE(Z18," × ",AA18," × ",AB18)</f>
        <v>21 × 283 × 43</v>
      </c>
      <c r="Z19" s="217"/>
      <c r="AA19" s="217"/>
      <c r="AB19" s="217"/>
      <c r="AC19" s="217"/>
      <c r="AD19" s="217"/>
      <c r="AE19" s="217"/>
      <c r="AF19" s="3"/>
      <c r="AG19" s="3"/>
      <c r="AH19" s="3"/>
    </row>
    <row r="20" spans="1:38" ht="15" customHeight="1" x14ac:dyDescent="0.3">
      <c r="A20" s="3"/>
      <c r="B20" s="3"/>
      <c r="C20" s="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3"/>
      <c r="AG20" s="3"/>
      <c r="AH20" s="3"/>
    </row>
    <row r="21" spans="1:38" ht="15" customHeight="1" x14ac:dyDescent="0.3">
      <c r="A21" s="3"/>
      <c r="B21" s="3"/>
      <c r="C21" s="3"/>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3"/>
      <c r="AG21" s="3"/>
      <c r="AH21" s="3"/>
    </row>
    <row r="22" spans="1:38" ht="15" customHeight="1" x14ac:dyDescent="0.3">
      <c r="A22" s="3"/>
      <c r="B22" s="3"/>
      <c r="C22" s="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3"/>
      <c r="AG22" s="3"/>
      <c r="AH22" s="3"/>
    </row>
    <row r="23" spans="1:38"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8"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Long Multiplication</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t="str">
        <f ca="1">D9</f>
        <v>8 × 8</v>
      </c>
      <c r="E34" s="217"/>
      <c r="F34" s="217"/>
      <c r="G34" s="217"/>
      <c r="H34" s="217"/>
      <c r="I34" s="217"/>
      <c r="J34" s="217"/>
      <c r="K34" s="217" t="str">
        <f ca="1">K9</f>
        <v>5 × 15</v>
      </c>
      <c r="L34" s="217"/>
      <c r="M34" s="217"/>
      <c r="N34" s="217"/>
      <c r="O34" s="217"/>
      <c r="P34" s="217"/>
      <c r="Q34" s="217"/>
      <c r="R34" s="217" t="str">
        <f ca="1">R9</f>
        <v>15 × 8</v>
      </c>
      <c r="S34" s="217"/>
      <c r="T34" s="217"/>
      <c r="U34" s="217"/>
      <c r="V34" s="217"/>
      <c r="W34" s="217"/>
      <c r="X34" s="217"/>
      <c r="Y34" s="217" t="str">
        <f ca="1">Y9</f>
        <v>13 × 17</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3"/>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t="str">
        <f ca="1">D14</f>
        <v>36 × 19</v>
      </c>
      <c r="E39" s="217"/>
      <c r="F39" s="217"/>
      <c r="G39" s="217"/>
      <c r="H39" s="217"/>
      <c r="I39" s="217"/>
      <c r="J39" s="217"/>
      <c r="K39" s="217" t="str">
        <f ca="1">K14</f>
        <v>165 × 8</v>
      </c>
      <c r="L39" s="217"/>
      <c r="M39" s="217"/>
      <c r="N39" s="217"/>
      <c r="O39" s="217"/>
      <c r="P39" s="217"/>
      <c r="Q39" s="217"/>
      <c r="R39" s="217" t="str">
        <f ca="1">R14</f>
        <v>356 × 20</v>
      </c>
      <c r="S39" s="217"/>
      <c r="T39" s="217"/>
      <c r="U39" s="217"/>
      <c r="V39" s="217"/>
      <c r="W39" s="217"/>
      <c r="X39" s="217"/>
      <c r="Y39" s="217" t="str">
        <f ca="1">Y14</f>
        <v>2354 × 323</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8 × 10 × 20</v>
      </c>
      <c r="E44" s="217"/>
      <c r="F44" s="217"/>
      <c r="G44" s="217"/>
      <c r="H44" s="217"/>
      <c r="I44" s="217"/>
      <c r="J44" s="217"/>
      <c r="K44" s="217" t="str">
        <f ca="1">K19</f>
        <v>13 × 23 × 5</v>
      </c>
      <c r="L44" s="217"/>
      <c r="M44" s="217"/>
      <c r="N44" s="217"/>
      <c r="O44" s="217"/>
      <c r="P44" s="217"/>
      <c r="Q44" s="217"/>
      <c r="R44" s="217" t="str">
        <f ca="1">R19</f>
        <v>17 × 21 × 15</v>
      </c>
      <c r="S44" s="217"/>
      <c r="T44" s="217"/>
      <c r="U44" s="217"/>
      <c r="V44" s="217"/>
      <c r="W44" s="217"/>
      <c r="X44" s="217"/>
      <c r="Y44" s="217" t="str">
        <f ca="1">Y19</f>
        <v>21 × 283 × 43</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3"/>
      <c r="AG46" s="3"/>
      <c r="AH46" s="3"/>
    </row>
    <row r="47" spans="1:38" ht="15" customHeight="1" x14ac:dyDescent="0.3">
      <c r="A47" s="3"/>
      <c r="B47" s="3"/>
      <c r="C47" s="3"/>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Long Multiplication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PRODUCT(E8:G8)</f>
        <v>64</v>
      </c>
      <c r="E58" s="230"/>
      <c r="F58" s="230"/>
      <c r="G58" s="230"/>
      <c r="H58" s="230"/>
      <c r="I58" s="230"/>
      <c r="J58" s="230"/>
      <c r="K58" s="230">
        <f ca="1">PRODUCT(L8:N8)</f>
        <v>75</v>
      </c>
      <c r="L58" s="230"/>
      <c r="M58" s="230"/>
      <c r="N58" s="230"/>
      <c r="O58" s="230"/>
      <c r="P58" s="230"/>
      <c r="Q58" s="230"/>
      <c r="R58" s="230">
        <f ca="1">PRODUCT(S8:U8)</f>
        <v>120</v>
      </c>
      <c r="S58" s="230"/>
      <c r="T58" s="230"/>
      <c r="U58" s="230"/>
      <c r="V58" s="230"/>
      <c r="W58" s="230"/>
      <c r="X58" s="230"/>
      <c r="Y58" s="230">
        <f ca="1">PRODUCT(Z8:AB8)</f>
        <v>221</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PRODUCT(E13:G13)</f>
        <v>684</v>
      </c>
      <c r="E63" s="230"/>
      <c r="F63" s="230"/>
      <c r="G63" s="230"/>
      <c r="H63" s="230"/>
      <c r="I63" s="230"/>
      <c r="J63" s="230"/>
      <c r="K63" s="230">
        <f ca="1">PRODUCT(L13:N13)</f>
        <v>1320</v>
      </c>
      <c r="L63" s="230"/>
      <c r="M63" s="230"/>
      <c r="N63" s="230"/>
      <c r="O63" s="230"/>
      <c r="P63" s="230"/>
      <c r="Q63" s="230"/>
      <c r="R63" s="230">
        <f ca="1">PRODUCT(S13:U13)</f>
        <v>7120</v>
      </c>
      <c r="S63" s="230"/>
      <c r="T63" s="230"/>
      <c r="U63" s="230"/>
      <c r="V63" s="230"/>
      <c r="W63" s="230"/>
      <c r="X63" s="230"/>
      <c r="Y63" s="230">
        <f ca="1">PRODUCT(Z13:AB13)</f>
        <v>760342</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PRODUCT(E18:G18)</f>
        <v>1600</v>
      </c>
      <c r="E68" s="230"/>
      <c r="F68" s="230"/>
      <c r="G68" s="230"/>
      <c r="H68" s="230"/>
      <c r="I68" s="230"/>
      <c r="J68" s="230"/>
      <c r="K68" s="230">
        <f ca="1">PRODUCT(L18:N18)</f>
        <v>1495</v>
      </c>
      <c r="L68" s="230"/>
      <c r="M68" s="230"/>
      <c r="N68" s="230"/>
      <c r="O68" s="230"/>
      <c r="P68" s="230"/>
      <c r="Q68" s="230"/>
      <c r="R68" s="230">
        <f ca="1">PRODUCT(S18:U18)</f>
        <v>5355</v>
      </c>
      <c r="S68" s="230"/>
      <c r="T68" s="230"/>
      <c r="U68" s="230"/>
      <c r="V68" s="230"/>
      <c r="W68" s="230"/>
      <c r="X68" s="230"/>
      <c r="Y68" s="230">
        <f ca="1">PRODUCT(Z18:AB18)</f>
        <v>255549</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Long Multiplication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64</v>
      </c>
      <c r="E83" s="230"/>
      <c r="F83" s="230"/>
      <c r="G83" s="230"/>
      <c r="H83" s="230"/>
      <c r="I83" s="230"/>
      <c r="J83" s="230"/>
      <c r="K83" s="230">
        <f ca="1">K58</f>
        <v>75</v>
      </c>
      <c r="L83" s="230"/>
      <c r="M83" s="230"/>
      <c r="N83" s="230"/>
      <c r="O83" s="230"/>
      <c r="P83" s="230"/>
      <c r="Q83" s="230"/>
      <c r="R83" s="230">
        <f ca="1">R58</f>
        <v>120</v>
      </c>
      <c r="S83" s="230"/>
      <c r="T83" s="230"/>
      <c r="U83" s="230"/>
      <c r="V83" s="230"/>
      <c r="W83" s="230"/>
      <c r="X83" s="230"/>
      <c r="Y83" s="230">
        <f ca="1">Y58</f>
        <v>221</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684</v>
      </c>
      <c r="E88" s="230"/>
      <c r="F88" s="230"/>
      <c r="G88" s="230"/>
      <c r="H88" s="230"/>
      <c r="I88" s="230"/>
      <c r="J88" s="230"/>
      <c r="K88" s="230">
        <f ca="1">K63</f>
        <v>1320</v>
      </c>
      <c r="L88" s="230"/>
      <c r="M88" s="230"/>
      <c r="N88" s="230"/>
      <c r="O88" s="230"/>
      <c r="P88" s="230"/>
      <c r="Q88" s="230"/>
      <c r="R88" s="230">
        <f ca="1">R63</f>
        <v>7120</v>
      </c>
      <c r="S88" s="230"/>
      <c r="T88" s="230"/>
      <c r="U88" s="230"/>
      <c r="V88" s="230"/>
      <c r="W88" s="230"/>
      <c r="X88" s="230"/>
      <c r="Y88" s="230">
        <f ca="1">Y63</f>
        <v>760342</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1600</v>
      </c>
      <c r="E93" s="230"/>
      <c r="F93" s="230"/>
      <c r="G93" s="230"/>
      <c r="H93" s="230"/>
      <c r="I93" s="230"/>
      <c r="J93" s="230"/>
      <c r="K93" s="230">
        <f ca="1">K68</f>
        <v>1495</v>
      </c>
      <c r="L93" s="230"/>
      <c r="M93" s="230"/>
      <c r="N93" s="230"/>
      <c r="O93" s="230"/>
      <c r="P93" s="230"/>
      <c r="Q93" s="230"/>
      <c r="R93" s="230">
        <f ca="1">R68</f>
        <v>5355</v>
      </c>
      <c r="S93" s="230"/>
      <c r="T93" s="230"/>
      <c r="U93" s="230"/>
      <c r="V93" s="230"/>
      <c r="W93" s="230"/>
      <c r="X93" s="230"/>
      <c r="Y93" s="230">
        <f ca="1">Y68</f>
        <v>255549</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NgTumwCi1UO+eGEJ5lG9Q40KI1rJkFJDwQzRcmoz93ygGTG1ykUqAKK5vKIIN5bbRQZZwyOiRthlYAQ1EcU9YQ==" saltValue="lsMMaLrKFGLJEpYiOtJnSA=="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200-000000000000}"/>
  </hyperlink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B1:BO60"/>
  <sheetViews>
    <sheetView workbookViewId="0"/>
  </sheetViews>
  <sheetFormatPr defaultColWidth="2.88671875" defaultRowHeight="14.4" x14ac:dyDescent="0.3"/>
  <sheetData>
    <row r="1" spans="2:67" ht="15" thickBot="1" x14ac:dyDescent="0.35">
      <c r="AK1" s="14"/>
      <c r="AL1" s="14"/>
      <c r="AM1" s="14"/>
      <c r="AN1" s="14"/>
      <c r="AO1" s="14"/>
      <c r="AP1" s="14"/>
      <c r="AQ1" s="14"/>
      <c r="AR1" s="14"/>
      <c r="AS1" s="14"/>
      <c r="AT1" s="14"/>
      <c r="AU1" s="14"/>
      <c r="AV1" s="14"/>
      <c r="AW1" s="14"/>
      <c r="AX1" s="14"/>
    </row>
    <row r="2" spans="2:67" ht="15" customHeight="1" thickBot="1" x14ac:dyDescent="0.35">
      <c r="B2" s="188" t="s">
        <v>18</v>
      </c>
      <c r="C2" s="189"/>
      <c r="D2" s="189"/>
      <c r="E2" s="189"/>
      <c r="F2" s="189"/>
      <c r="G2" s="189"/>
      <c r="H2" s="189"/>
      <c r="I2" s="189"/>
      <c r="J2" s="189"/>
      <c r="K2" s="189"/>
      <c r="L2" s="189"/>
      <c r="M2" s="189"/>
      <c r="N2" s="189"/>
      <c r="O2" s="189"/>
      <c r="P2" s="190"/>
      <c r="S2" s="191" t="s">
        <v>19</v>
      </c>
      <c r="T2" s="192"/>
      <c r="U2" s="192"/>
      <c r="V2" s="192"/>
      <c r="W2" s="192"/>
      <c r="X2" s="192"/>
      <c r="Y2" s="192"/>
      <c r="Z2" s="192"/>
      <c r="AA2" s="192"/>
      <c r="AB2" s="192"/>
      <c r="AC2" s="192"/>
      <c r="AD2" s="192"/>
      <c r="AE2" s="192"/>
      <c r="AF2" s="192"/>
      <c r="AG2" s="193"/>
      <c r="AJ2" s="182" t="s">
        <v>20</v>
      </c>
      <c r="AK2" s="183"/>
      <c r="AL2" s="183"/>
      <c r="AM2" s="183"/>
      <c r="AN2" s="183"/>
      <c r="AO2" s="183"/>
      <c r="AP2" s="183"/>
      <c r="AQ2" s="183"/>
      <c r="AR2" s="183"/>
      <c r="AS2" s="183"/>
      <c r="AT2" s="183"/>
      <c r="AU2" s="183"/>
      <c r="AV2" s="183"/>
      <c r="AW2" s="183"/>
      <c r="AX2" s="184"/>
      <c r="BA2" s="185" t="s">
        <v>21</v>
      </c>
      <c r="BB2" s="186"/>
      <c r="BC2" s="186"/>
      <c r="BD2" s="186"/>
      <c r="BE2" s="186"/>
      <c r="BF2" s="186"/>
      <c r="BG2" s="186"/>
      <c r="BH2" s="186"/>
      <c r="BI2" s="186"/>
      <c r="BJ2" s="186"/>
      <c r="BK2" s="186"/>
      <c r="BL2" s="186"/>
      <c r="BM2" s="186"/>
      <c r="BN2" s="186"/>
      <c r="BO2" s="187"/>
    </row>
    <row r="3" spans="2:67" x14ac:dyDescent="0.3">
      <c r="C3" s="180" t="s">
        <v>22</v>
      </c>
      <c r="D3" s="180"/>
      <c r="E3" s="180"/>
      <c r="F3" s="180"/>
      <c r="G3" s="180"/>
      <c r="H3" s="180"/>
      <c r="I3" s="180"/>
      <c r="J3" s="180"/>
      <c r="K3" s="180"/>
      <c r="L3" s="180"/>
      <c r="M3" s="180"/>
      <c r="N3" s="180"/>
      <c r="O3" s="180"/>
      <c r="P3" s="180"/>
      <c r="T3" s="180" t="s">
        <v>33</v>
      </c>
      <c r="U3" s="180"/>
      <c r="V3" s="180"/>
      <c r="W3" s="180"/>
      <c r="X3" s="180"/>
      <c r="Y3" s="180"/>
      <c r="Z3" s="180"/>
      <c r="AA3" s="180"/>
      <c r="AB3" s="180"/>
      <c r="AC3" s="180"/>
      <c r="AD3" s="180"/>
      <c r="AE3" s="180"/>
      <c r="AF3" s="180"/>
      <c r="AG3" s="180"/>
      <c r="AK3" s="180" t="s">
        <v>40</v>
      </c>
      <c r="AL3" s="180"/>
      <c r="AM3" s="180"/>
      <c r="AN3" s="180"/>
      <c r="AO3" s="180"/>
      <c r="AP3" s="180"/>
      <c r="AQ3" s="180"/>
      <c r="AR3" s="180"/>
      <c r="AS3" s="180"/>
      <c r="AT3" s="180"/>
      <c r="AU3" s="180"/>
      <c r="AV3" s="180"/>
      <c r="AW3" s="180"/>
      <c r="AX3" s="180"/>
      <c r="BB3" s="180" t="s">
        <v>24</v>
      </c>
      <c r="BC3" s="180"/>
      <c r="BD3" s="180"/>
      <c r="BE3" s="180"/>
      <c r="BF3" s="180"/>
      <c r="BG3" s="180"/>
      <c r="BH3" s="180"/>
      <c r="BI3" s="180"/>
      <c r="BJ3" s="180"/>
      <c r="BK3" s="180"/>
      <c r="BL3" s="180"/>
      <c r="BM3" s="180"/>
      <c r="BN3" s="180"/>
      <c r="BO3" s="180"/>
    </row>
    <row r="4" spans="2:67" x14ac:dyDescent="0.3">
      <c r="C4" s="180" t="s">
        <v>23</v>
      </c>
      <c r="D4" s="180"/>
      <c r="E4" s="180"/>
      <c r="F4" s="180"/>
      <c r="G4" s="180"/>
      <c r="H4" s="180"/>
      <c r="I4" s="180"/>
      <c r="J4" s="180"/>
      <c r="K4" s="180"/>
      <c r="L4" s="180"/>
      <c r="M4" s="180"/>
      <c r="N4" s="180"/>
      <c r="O4" s="180"/>
      <c r="P4" s="180"/>
      <c r="T4" s="180" t="s">
        <v>34</v>
      </c>
      <c r="U4" s="180"/>
      <c r="V4" s="180"/>
      <c r="W4" s="180"/>
      <c r="X4" s="180"/>
      <c r="Y4" s="180"/>
      <c r="Z4" s="180"/>
      <c r="AA4" s="180"/>
      <c r="AB4" s="180"/>
      <c r="AC4" s="180"/>
      <c r="AD4" s="180"/>
      <c r="AE4" s="180"/>
      <c r="AF4" s="180"/>
      <c r="AG4" s="180"/>
      <c r="AK4" s="179" t="s">
        <v>41</v>
      </c>
      <c r="AL4" s="179"/>
      <c r="AM4" s="179"/>
      <c r="AN4" s="179"/>
      <c r="AO4" s="179"/>
      <c r="AP4" s="179"/>
      <c r="AQ4" s="179"/>
      <c r="AR4" s="179"/>
      <c r="AS4" s="179"/>
      <c r="AT4" s="179"/>
      <c r="AU4" s="179"/>
      <c r="AV4" s="179"/>
      <c r="AW4" s="179"/>
      <c r="AX4" s="179"/>
      <c r="BB4" s="180" t="s">
        <v>42</v>
      </c>
      <c r="BC4" s="180"/>
      <c r="BD4" s="180"/>
      <c r="BE4" s="180"/>
      <c r="BF4" s="180"/>
      <c r="BG4" s="180"/>
      <c r="BH4" s="180"/>
      <c r="BI4" s="180"/>
      <c r="BJ4" s="180"/>
      <c r="BK4" s="180"/>
      <c r="BL4" s="180"/>
      <c r="BM4" s="180"/>
      <c r="BN4" s="180"/>
      <c r="BO4" s="180"/>
    </row>
    <row r="5" spans="2:67" x14ac:dyDescent="0.3">
      <c r="C5" s="179" t="s">
        <v>175</v>
      </c>
      <c r="D5" s="179"/>
      <c r="E5" s="179"/>
      <c r="F5" s="179"/>
      <c r="G5" s="179"/>
      <c r="H5" s="179"/>
      <c r="I5" s="179"/>
      <c r="J5" s="179"/>
      <c r="K5" s="179"/>
      <c r="L5" s="179"/>
      <c r="M5" s="179"/>
      <c r="N5" s="179"/>
      <c r="O5" s="179"/>
      <c r="P5" s="179"/>
      <c r="T5" s="179" t="s">
        <v>12</v>
      </c>
      <c r="U5" s="179"/>
      <c r="V5" s="179"/>
      <c r="W5" s="179"/>
      <c r="X5" s="179"/>
      <c r="Y5" s="179"/>
      <c r="Z5" s="179"/>
      <c r="AA5" s="179"/>
      <c r="AB5" s="179"/>
      <c r="AC5" s="179"/>
      <c r="AD5" s="179"/>
      <c r="AE5" s="179"/>
      <c r="AF5" s="179"/>
      <c r="AG5" s="179"/>
      <c r="AK5" s="180" t="s">
        <v>64</v>
      </c>
      <c r="AL5" s="180"/>
      <c r="AM5" s="180"/>
      <c r="AN5" s="180"/>
      <c r="AO5" s="180"/>
      <c r="AP5" s="180"/>
      <c r="AQ5" s="180"/>
      <c r="AR5" s="180"/>
      <c r="AS5" s="180"/>
      <c r="AT5" s="180"/>
      <c r="AU5" s="180"/>
      <c r="AV5" s="180"/>
      <c r="AW5" s="180"/>
      <c r="AX5" s="180"/>
      <c r="BB5" s="180" t="s">
        <v>263</v>
      </c>
      <c r="BC5" s="180"/>
      <c r="BD5" s="180"/>
      <c r="BE5" s="180"/>
      <c r="BF5" s="180"/>
      <c r="BG5" s="180"/>
      <c r="BH5" s="180"/>
      <c r="BI5" s="180"/>
      <c r="BJ5" s="180"/>
      <c r="BK5" s="180"/>
      <c r="BL5" s="180"/>
      <c r="BM5" s="180"/>
      <c r="BN5" s="180"/>
      <c r="BO5" s="180"/>
    </row>
    <row r="6" spans="2:67" x14ac:dyDescent="0.3">
      <c r="C6" s="179" t="s">
        <v>176</v>
      </c>
      <c r="D6" s="179"/>
      <c r="E6" s="179"/>
      <c r="F6" s="179"/>
      <c r="G6" s="179"/>
      <c r="H6" s="179"/>
      <c r="I6" s="179"/>
      <c r="J6" s="179"/>
      <c r="K6" s="179"/>
      <c r="L6" s="179"/>
      <c r="M6" s="179"/>
      <c r="N6" s="179"/>
      <c r="O6" s="179"/>
      <c r="P6" s="179"/>
      <c r="T6" s="180" t="s">
        <v>55</v>
      </c>
      <c r="U6" s="180"/>
      <c r="V6" s="180"/>
      <c r="W6" s="180"/>
      <c r="X6" s="180"/>
      <c r="Y6" s="180"/>
      <c r="Z6" s="180"/>
      <c r="AA6" s="180"/>
      <c r="AB6" s="180"/>
      <c r="AC6" s="180"/>
      <c r="AD6" s="180"/>
      <c r="AE6" s="180"/>
      <c r="AF6" s="180"/>
      <c r="AG6" s="180"/>
      <c r="AK6" s="180" t="s">
        <v>65</v>
      </c>
      <c r="AL6" s="180"/>
      <c r="AM6" s="180"/>
      <c r="AN6" s="180"/>
      <c r="AO6" s="180"/>
      <c r="AP6" s="180"/>
      <c r="AQ6" s="180"/>
      <c r="AR6" s="180"/>
      <c r="AS6" s="180"/>
      <c r="AT6" s="180"/>
      <c r="AU6" s="180"/>
      <c r="AV6" s="180"/>
      <c r="AW6" s="180"/>
      <c r="AX6" s="180"/>
      <c r="BB6" s="179" t="s">
        <v>264</v>
      </c>
      <c r="BC6" s="179"/>
      <c r="BD6" s="179"/>
      <c r="BE6" s="179"/>
      <c r="BF6" s="179"/>
      <c r="BG6" s="179"/>
      <c r="BH6" s="179"/>
      <c r="BI6" s="179"/>
      <c r="BJ6" s="179"/>
      <c r="BK6" s="179"/>
      <c r="BL6" s="179"/>
      <c r="BM6" s="179"/>
      <c r="BN6" s="179"/>
      <c r="BO6" s="179"/>
    </row>
    <row r="7" spans="2:67" x14ac:dyDescent="0.3">
      <c r="C7" s="179" t="s">
        <v>26</v>
      </c>
      <c r="D7" s="179"/>
      <c r="E7" s="179"/>
      <c r="F7" s="179"/>
      <c r="G7" s="179"/>
      <c r="H7" s="179"/>
      <c r="I7" s="179"/>
      <c r="J7" s="179"/>
      <c r="K7" s="179"/>
      <c r="L7" s="179"/>
      <c r="M7" s="179"/>
      <c r="N7" s="179"/>
      <c r="O7" s="179"/>
      <c r="P7" s="179"/>
      <c r="T7" s="179" t="s">
        <v>56</v>
      </c>
      <c r="U7" s="179"/>
      <c r="V7" s="179"/>
      <c r="W7" s="179"/>
      <c r="X7" s="179"/>
      <c r="Y7" s="179"/>
      <c r="Z7" s="179"/>
      <c r="AA7" s="179"/>
      <c r="AB7" s="179"/>
      <c r="AC7" s="179"/>
      <c r="AD7" s="179"/>
      <c r="AE7" s="179"/>
      <c r="AF7" s="179"/>
      <c r="AG7" s="179"/>
      <c r="AK7" s="180" t="s">
        <v>66</v>
      </c>
      <c r="AL7" s="180"/>
      <c r="AM7" s="180"/>
      <c r="AN7" s="180"/>
      <c r="AO7" s="180"/>
      <c r="AP7" s="180"/>
      <c r="AQ7" s="180"/>
      <c r="AR7" s="180"/>
      <c r="AS7" s="180"/>
      <c r="AT7" s="180"/>
      <c r="AU7" s="180"/>
      <c r="AV7" s="180"/>
      <c r="AW7" s="180"/>
      <c r="AX7" s="180"/>
      <c r="BB7" s="179" t="s">
        <v>265</v>
      </c>
      <c r="BC7" s="179"/>
      <c r="BD7" s="179"/>
      <c r="BE7" s="179"/>
      <c r="BF7" s="179"/>
      <c r="BG7" s="179"/>
      <c r="BH7" s="179"/>
      <c r="BI7" s="179"/>
      <c r="BJ7" s="179"/>
      <c r="BK7" s="179"/>
      <c r="BL7" s="179"/>
      <c r="BM7" s="179"/>
      <c r="BN7" s="179"/>
      <c r="BO7" s="179"/>
    </row>
    <row r="8" spans="2:67" x14ac:dyDescent="0.3">
      <c r="C8" s="179" t="s">
        <v>178</v>
      </c>
      <c r="D8" s="179"/>
      <c r="E8" s="179"/>
      <c r="F8" s="179"/>
      <c r="G8" s="179"/>
      <c r="H8" s="179"/>
      <c r="I8" s="179"/>
      <c r="J8" s="179"/>
      <c r="K8" s="179"/>
      <c r="L8" s="179"/>
      <c r="M8" s="179"/>
      <c r="N8" s="179"/>
      <c r="O8" s="179"/>
      <c r="P8" s="179"/>
      <c r="T8" s="180" t="s">
        <v>57</v>
      </c>
      <c r="U8" s="180"/>
      <c r="V8" s="180"/>
      <c r="W8" s="180"/>
      <c r="X8" s="180"/>
      <c r="Y8" s="180"/>
      <c r="Z8" s="180"/>
      <c r="AA8" s="180"/>
      <c r="AB8" s="180"/>
      <c r="AC8" s="180"/>
      <c r="AD8" s="180"/>
      <c r="AE8" s="180"/>
      <c r="AF8" s="180"/>
      <c r="AG8" s="180"/>
      <c r="AK8" s="180" t="s">
        <v>67</v>
      </c>
      <c r="AL8" s="180"/>
      <c r="AM8" s="180"/>
      <c r="AN8" s="180"/>
      <c r="AO8" s="180"/>
      <c r="AP8" s="180"/>
      <c r="AQ8" s="180"/>
      <c r="AR8" s="180"/>
      <c r="AS8" s="180"/>
      <c r="AT8" s="180"/>
      <c r="AU8" s="180"/>
      <c r="AV8" s="180"/>
      <c r="AW8" s="180"/>
      <c r="AX8" s="180"/>
      <c r="BB8" s="179" t="s">
        <v>117</v>
      </c>
      <c r="BC8" s="179"/>
      <c r="BD8" s="179"/>
      <c r="BE8" s="179"/>
      <c r="BF8" s="179"/>
      <c r="BG8" s="179"/>
      <c r="BH8" s="179"/>
      <c r="BI8" s="179"/>
      <c r="BJ8" s="179"/>
      <c r="BK8" s="179"/>
      <c r="BL8" s="179"/>
      <c r="BM8" s="179"/>
      <c r="BN8" s="179"/>
      <c r="BO8" s="179"/>
    </row>
    <row r="9" spans="2:67" x14ac:dyDescent="0.3">
      <c r="C9" s="179" t="s">
        <v>179</v>
      </c>
      <c r="D9" s="179"/>
      <c r="E9" s="179"/>
      <c r="F9" s="179"/>
      <c r="G9" s="179"/>
      <c r="H9" s="179"/>
      <c r="I9" s="179"/>
      <c r="J9" s="179"/>
      <c r="K9" s="179"/>
      <c r="L9" s="179"/>
      <c r="M9" s="179"/>
      <c r="N9" s="179"/>
      <c r="O9" s="179"/>
      <c r="P9" s="179"/>
      <c r="T9" s="180" t="s">
        <v>58</v>
      </c>
      <c r="U9" s="180"/>
      <c r="V9" s="180"/>
      <c r="W9" s="180"/>
      <c r="X9" s="180"/>
      <c r="Y9" s="180"/>
      <c r="Z9" s="180"/>
      <c r="AA9" s="180"/>
      <c r="AB9" s="180"/>
      <c r="AC9" s="180"/>
      <c r="AD9" s="180"/>
      <c r="AE9" s="180"/>
      <c r="AF9" s="180"/>
      <c r="AG9" s="180"/>
      <c r="AK9" s="180" t="s">
        <v>68</v>
      </c>
      <c r="AL9" s="180"/>
      <c r="AM9" s="180"/>
      <c r="AN9" s="180"/>
      <c r="AO9" s="180"/>
      <c r="AP9" s="180"/>
      <c r="AQ9" s="180"/>
      <c r="AR9" s="180"/>
      <c r="AS9" s="180"/>
      <c r="AT9" s="180"/>
      <c r="AU9" s="180"/>
      <c r="AV9" s="180"/>
      <c r="AW9" s="180"/>
      <c r="AX9" s="180"/>
      <c r="BB9" s="179" t="s">
        <v>71</v>
      </c>
      <c r="BC9" s="179"/>
      <c r="BD9" s="179"/>
      <c r="BE9" s="179"/>
      <c r="BF9" s="179"/>
      <c r="BG9" s="179"/>
      <c r="BH9" s="179"/>
      <c r="BI9" s="179"/>
      <c r="BJ9" s="179"/>
      <c r="BK9" s="179"/>
      <c r="BL9" s="179"/>
      <c r="BM9" s="179"/>
      <c r="BN9" s="179"/>
      <c r="BO9" s="179"/>
    </row>
    <row r="10" spans="2:67" x14ac:dyDescent="0.3">
      <c r="C10" s="179" t="s">
        <v>14</v>
      </c>
      <c r="D10" s="179"/>
      <c r="E10" s="179"/>
      <c r="F10" s="179"/>
      <c r="G10" s="179"/>
      <c r="H10" s="179"/>
      <c r="I10" s="179"/>
      <c r="J10" s="179"/>
      <c r="K10" s="179"/>
      <c r="L10" s="179"/>
      <c r="M10" s="179"/>
      <c r="N10" s="179"/>
      <c r="O10" s="179"/>
      <c r="P10" s="179"/>
      <c r="T10" s="180" t="s">
        <v>59</v>
      </c>
      <c r="U10" s="180"/>
      <c r="V10" s="180"/>
      <c r="W10" s="180"/>
      <c r="X10" s="180"/>
      <c r="Y10" s="180"/>
      <c r="Z10" s="180"/>
      <c r="AA10" s="180"/>
      <c r="AB10" s="180"/>
      <c r="AC10" s="180"/>
      <c r="AD10" s="180"/>
      <c r="AE10" s="180"/>
      <c r="AF10" s="180"/>
      <c r="AG10" s="180"/>
      <c r="AK10" s="180" t="s">
        <v>39</v>
      </c>
      <c r="AL10" s="180"/>
      <c r="AM10" s="180"/>
      <c r="AN10" s="180"/>
      <c r="AO10" s="180"/>
      <c r="AP10" s="180"/>
      <c r="AQ10" s="180"/>
      <c r="AR10" s="180"/>
      <c r="AS10" s="180"/>
      <c r="AT10" s="180"/>
      <c r="AU10" s="180"/>
      <c r="AV10" s="180"/>
      <c r="AW10" s="180"/>
      <c r="AX10" s="180"/>
      <c r="BB10" s="180" t="s">
        <v>72</v>
      </c>
      <c r="BC10" s="180"/>
      <c r="BD10" s="180"/>
      <c r="BE10" s="180"/>
      <c r="BF10" s="180"/>
      <c r="BG10" s="180"/>
      <c r="BH10" s="180"/>
      <c r="BI10" s="180"/>
      <c r="BJ10" s="180"/>
      <c r="BK10" s="180"/>
      <c r="BL10" s="180"/>
      <c r="BM10" s="180"/>
      <c r="BN10" s="180"/>
      <c r="BO10" s="180"/>
    </row>
    <row r="11" spans="2:67" x14ac:dyDescent="0.3">
      <c r="C11" s="179" t="s">
        <v>14</v>
      </c>
      <c r="D11" s="179"/>
      <c r="E11" s="179"/>
      <c r="F11" s="179"/>
      <c r="G11" s="179"/>
      <c r="H11" s="179"/>
      <c r="I11" s="179"/>
      <c r="J11" s="179"/>
      <c r="K11" s="179"/>
      <c r="L11" s="179"/>
      <c r="M11" s="179"/>
      <c r="N11" s="179"/>
      <c r="O11" s="179"/>
      <c r="P11" s="179"/>
      <c r="T11" s="180" t="s">
        <v>73</v>
      </c>
      <c r="U11" s="180"/>
      <c r="V11" s="180"/>
      <c r="W11" s="180"/>
      <c r="X11" s="180"/>
      <c r="Y11" s="180"/>
      <c r="Z11" s="180"/>
      <c r="AA11" s="180"/>
      <c r="AB11" s="180"/>
      <c r="AC11" s="180"/>
      <c r="AD11" s="180"/>
      <c r="AE11" s="180"/>
      <c r="AF11" s="180"/>
      <c r="AG11" s="180"/>
      <c r="AK11" s="180" t="s">
        <v>69</v>
      </c>
      <c r="AL11" s="180"/>
      <c r="AM11" s="180"/>
      <c r="AN11" s="180"/>
      <c r="AO11" s="180"/>
      <c r="AP11" s="180"/>
      <c r="AQ11" s="180"/>
      <c r="AR11" s="180"/>
      <c r="AS11" s="180"/>
      <c r="AT11" s="180"/>
      <c r="AU11" s="180"/>
      <c r="AV11" s="180"/>
      <c r="AW11" s="180"/>
      <c r="AX11" s="180"/>
      <c r="BB11" s="180" t="s">
        <v>82</v>
      </c>
      <c r="BC11" s="180"/>
      <c r="BD11" s="180"/>
      <c r="BE11" s="180"/>
      <c r="BF11" s="180"/>
      <c r="BG11" s="180"/>
      <c r="BH11" s="180"/>
      <c r="BI11" s="180"/>
      <c r="BJ11" s="180"/>
      <c r="BK11" s="180"/>
      <c r="BL11" s="180"/>
      <c r="BM11" s="180"/>
      <c r="BN11" s="180"/>
      <c r="BO11" s="180"/>
    </row>
    <row r="12" spans="2:67" x14ac:dyDescent="0.3">
      <c r="C12" s="179" t="s">
        <v>27</v>
      </c>
      <c r="D12" s="179"/>
      <c r="E12" s="179"/>
      <c r="F12" s="179"/>
      <c r="G12" s="179"/>
      <c r="H12" s="179"/>
      <c r="I12" s="179"/>
      <c r="J12" s="179"/>
      <c r="K12" s="179"/>
      <c r="L12" s="179"/>
      <c r="M12" s="179"/>
      <c r="N12" s="179"/>
      <c r="O12" s="179"/>
      <c r="P12" s="179"/>
      <c r="T12" s="180" t="s">
        <v>74</v>
      </c>
      <c r="U12" s="180"/>
      <c r="V12" s="180"/>
      <c r="W12" s="180"/>
      <c r="X12" s="180"/>
      <c r="Y12" s="180"/>
      <c r="Z12" s="180"/>
      <c r="AA12" s="180"/>
      <c r="AB12" s="180"/>
      <c r="AC12" s="180"/>
      <c r="AD12" s="180"/>
      <c r="AE12" s="180"/>
      <c r="AF12" s="180"/>
      <c r="AG12" s="180"/>
      <c r="AK12" s="180" t="s">
        <v>70</v>
      </c>
      <c r="AL12" s="180"/>
      <c r="AM12" s="180"/>
      <c r="AN12" s="180"/>
      <c r="AO12" s="180"/>
      <c r="AP12" s="180"/>
      <c r="AQ12" s="180"/>
      <c r="AR12" s="180"/>
      <c r="AS12" s="180"/>
      <c r="AT12" s="180"/>
      <c r="AU12" s="180"/>
      <c r="AV12" s="180"/>
      <c r="AW12" s="180"/>
      <c r="AX12" s="180"/>
      <c r="BB12" s="180" t="s">
        <v>93</v>
      </c>
      <c r="BC12" s="180"/>
      <c r="BD12" s="180"/>
      <c r="BE12" s="180"/>
      <c r="BF12" s="180"/>
      <c r="BG12" s="180"/>
      <c r="BH12" s="180"/>
      <c r="BI12" s="180"/>
      <c r="BJ12" s="180"/>
      <c r="BK12" s="180"/>
      <c r="BL12" s="180"/>
      <c r="BM12" s="180"/>
      <c r="BN12" s="180"/>
      <c r="BO12" s="180"/>
    </row>
    <row r="13" spans="2:67" x14ac:dyDescent="0.3">
      <c r="C13" s="179" t="s">
        <v>171</v>
      </c>
      <c r="D13" s="179"/>
      <c r="E13" s="179"/>
      <c r="F13" s="179"/>
      <c r="G13" s="179"/>
      <c r="H13" s="179"/>
      <c r="I13" s="179"/>
      <c r="J13" s="179"/>
      <c r="K13" s="179"/>
      <c r="L13" s="179"/>
      <c r="M13" s="179"/>
      <c r="N13" s="179"/>
      <c r="O13" s="179"/>
      <c r="P13" s="179"/>
      <c r="T13" s="179" t="s">
        <v>75</v>
      </c>
      <c r="U13" s="179"/>
      <c r="V13" s="179"/>
      <c r="W13" s="179"/>
      <c r="X13" s="179"/>
      <c r="Y13" s="179"/>
      <c r="Z13" s="179"/>
      <c r="AA13" s="179"/>
      <c r="AB13" s="179"/>
      <c r="AC13" s="179"/>
      <c r="AD13" s="179"/>
      <c r="AE13" s="179"/>
      <c r="AF13" s="179"/>
      <c r="AG13" s="179"/>
      <c r="AK13" s="179" t="s">
        <v>261</v>
      </c>
      <c r="AL13" s="179"/>
      <c r="AM13" s="179"/>
      <c r="AN13" s="179"/>
      <c r="AO13" s="179"/>
      <c r="AP13" s="179"/>
      <c r="AQ13" s="179"/>
      <c r="AR13" s="179"/>
      <c r="AS13" s="179"/>
      <c r="AT13" s="179"/>
      <c r="AU13" s="179"/>
      <c r="AV13" s="179"/>
      <c r="AW13" s="179"/>
      <c r="AX13" s="179"/>
      <c r="BB13" s="179" t="s">
        <v>97</v>
      </c>
      <c r="BC13" s="179"/>
      <c r="BD13" s="179"/>
      <c r="BE13" s="179"/>
      <c r="BF13" s="179"/>
      <c r="BG13" s="179"/>
      <c r="BH13" s="179"/>
      <c r="BI13" s="179"/>
      <c r="BJ13" s="179"/>
      <c r="BK13" s="179"/>
      <c r="BL13" s="179"/>
      <c r="BM13" s="179"/>
      <c r="BN13" s="179"/>
      <c r="BO13" s="179"/>
    </row>
    <row r="14" spans="2:67" x14ac:dyDescent="0.3">
      <c r="C14" s="179" t="s">
        <v>28</v>
      </c>
      <c r="D14" s="179"/>
      <c r="E14" s="179"/>
      <c r="F14" s="179"/>
      <c r="G14" s="179"/>
      <c r="H14" s="179"/>
      <c r="I14" s="179"/>
      <c r="J14" s="179"/>
      <c r="K14" s="179"/>
      <c r="L14" s="179"/>
      <c r="M14" s="179"/>
      <c r="N14" s="179"/>
      <c r="O14" s="179"/>
      <c r="P14" s="179"/>
      <c r="T14" s="180" t="s">
        <v>76</v>
      </c>
      <c r="U14" s="180"/>
      <c r="V14" s="180"/>
      <c r="W14" s="180"/>
      <c r="X14" s="180"/>
      <c r="Y14" s="180"/>
      <c r="Z14" s="180"/>
      <c r="AA14" s="180"/>
      <c r="AB14" s="180"/>
      <c r="AC14" s="180"/>
      <c r="AD14" s="180"/>
      <c r="AE14" s="180"/>
      <c r="AF14" s="180"/>
      <c r="AG14" s="180"/>
      <c r="AK14" s="180" t="s">
        <v>262</v>
      </c>
      <c r="AL14" s="180"/>
      <c r="AM14" s="180"/>
      <c r="AN14" s="180"/>
      <c r="AO14" s="180"/>
      <c r="AP14" s="180"/>
      <c r="AQ14" s="180"/>
      <c r="AR14" s="180"/>
      <c r="AS14" s="180"/>
      <c r="AT14" s="180"/>
      <c r="AU14" s="180"/>
      <c r="AV14" s="180"/>
      <c r="AW14" s="180"/>
      <c r="AX14" s="180"/>
      <c r="BB14" s="180" t="s">
        <v>98</v>
      </c>
      <c r="BC14" s="180"/>
      <c r="BD14" s="180"/>
      <c r="BE14" s="180"/>
      <c r="BF14" s="180"/>
      <c r="BG14" s="180"/>
      <c r="BH14" s="180"/>
      <c r="BI14" s="180"/>
      <c r="BJ14" s="180"/>
      <c r="BK14" s="180"/>
      <c r="BL14" s="180"/>
      <c r="BM14" s="180"/>
      <c r="BN14" s="180"/>
      <c r="BO14" s="180"/>
    </row>
    <row r="15" spans="2:67" x14ac:dyDescent="0.3">
      <c r="C15" s="179" t="s">
        <v>283</v>
      </c>
      <c r="D15" s="179"/>
      <c r="E15" s="179"/>
      <c r="F15" s="179"/>
      <c r="G15" s="179"/>
      <c r="H15" s="179"/>
      <c r="I15" s="179"/>
      <c r="J15" s="179"/>
      <c r="K15" s="179"/>
      <c r="L15" s="179"/>
      <c r="M15" s="179"/>
      <c r="N15" s="179"/>
      <c r="O15" s="179"/>
      <c r="P15" s="179"/>
      <c r="T15" s="180" t="s">
        <v>77</v>
      </c>
      <c r="U15" s="180"/>
      <c r="V15" s="180"/>
      <c r="W15" s="180"/>
      <c r="X15" s="180"/>
      <c r="Y15" s="180"/>
      <c r="Z15" s="180"/>
      <c r="AA15" s="180"/>
      <c r="AB15" s="180"/>
      <c r="AC15" s="180"/>
      <c r="AD15" s="180"/>
      <c r="AE15" s="180"/>
      <c r="AF15" s="180"/>
      <c r="AG15" s="180"/>
      <c r="AK15" s="179" t="s">
        <v>363</v>
      </c>
      <c r="AL15" s="179"/>
      <c r="AM15" s="179"/>
      <c r="AN15" s="179"/>
      <c r="AO15" s="179"/>
      <c r="AP15" s="179"/>
      <c r="AQ15" s="179"/>
      <c r="AR15" s="179"/>
      <c r="AS15" s="179"/>
      <c r="AT15" s="179"/>
      <c r="AU15" s="179"/>
      <c r="AV15" s="179"/>
      <c r="AW15" s="179"/>
      <c r="AX15" s="179"/>
      <c r="BB15" s="180" t="s">
        <v>105</v>
      </c>
      <c r="BC15" s="180"/>
      <c r="BD15" s="180"/>
      <c r="BE15" s="180"/>
      <c r="BF15" s="180"/>
      <c r="BG15" s="180"/>
      <c r="BH15" s="180"/>
      <c r="BI15" s="180"/>
      <c r="BJ15" s="180"/>
      <c r="BK15" s="180"/>
      <c r="BL15" s="180"/>
      <c r="BM15" s="180"/>
      <c r="BN15" s="180"/>
      <c r="BO15" s="180"/>
    </row>
    <row r="16" spans="2:67" x14ac:dyDescent="0.3">
      <c r="C16" s="179" t="s">
        <v>284</v>
      </c>
      <c r="D16" s="179"/>
      <c r="E16" s="179"/>
      <c r="F16" s="179"/>
      <c r="G16" s="179"/>
      <c r="H16" s="179"/>
      <c r="I16" s="179"/>
      <c r="J16" s="179"/>
      <c r="K16" s="179"/>
      <c r="L16" s="179"/>
      <c r="M16" s="179"/>
      <c r="N16" s="179"/>
      <c r="O16" s="179"/>
      <c r="P16" s="179"/>
      <c r="T16" s="180" t="s">
        <v>78</v>
      </c>
      <c r="U16" s="180"/>
      <c r="V16" s="180"/>
      <c r="W16" s="180"/>
      <c r="X16" s="180"/>
      <c r="Y16" s="180"/>
      <c r="Z16" s="180"/>
      <c r="AA16" s="180"/>
      <c r="AB16" s="180"/>
      <c r="AC16" s="180"/>
      <c r="AD16" s="180"/>
      <c r="AE16" s="180"/>
      <c r="AF16" s="180"/>
      <c r="AG16" s="180"/>
      <c r="AK16" s="180" t="s">
        <v>79</v>
      </c>
      <c r="AL16" s="180"/>
      <c r="AM16" s="180"/>
      <c r="AN16" s="180"/>
      <c r="AO16" s="180"/>
      <c r="AP16" s="180"/>
      <c r="AQ16" s="180"/>
      <c r="AR16" s="180"/>
      <c r="AS16" s="180"/>
      <c r="AT16" s="180"/>
      <c r="AU16" s="180"/>
      <c r="AV16" s="180"/>
      <c r="AW16" s="180"/>
      <c r="AX16" s="180"/>
      <c r="BB16" s="180"/>
      <c r="BC16" s="180"/>
      <c r="BD16" s="180"/>
      <c r="BE16" s="180"/>
      <c r="BF16" s="180"/>
      <c r="BG16" s="180"/>
      <c r="BH16" s="180"/>
      <c r="BI16" s="180"/>
      <c r="BJ16" s="180"/>
      <c r="BK16" s="180"/>
      <c r="BL16" s="180"/>
      <c r="BM16" s="180"/>
      <c r="BN16" s="180"/>
      <c r="BO16" s="180"/>
    </row>
    <row r="17" spans="3:67" x14ac:dyDescent="0.3">
      <c r="C17" s="179" t="s">
        <v>29</v>
      </c>
      <c r="D17" s="179"/>
      <c r="E17" s="179"/>
      <c r="F17" s="179"/>
      <c r="G17" s="179"/>
      <c r="H17" s="179"/>
      <c r="I17" s="179"/>
      <c r="J17" s="179"/>
      <c r="K17" s="179"/>
      <c r="L17" s="179"/>
      <c r="M17" s="179"/>
      <c r="N17" s="179"/>
      <c r="O17" s="179"/>
      <c r="P17" s="179"/>
      <c r="T17" s="179" t="s">
        <v>16</v>
      </c>
      <c r="U17" s="179"/>
      <c r="V17" s="179"/>
      <c r="W17" s="179"/>
      <c r="X17" s="179"/>
      <c r="Y17" s="179"/>
      <c r="Z17" s="179"/>
      <c r="AA17" s="179"/>
      <c r="AB17" s="179"/>
      <c r="AC17" s="179"/>
      <c r="AD17" s="179"/>
      <c r="AE17" s="179"/>
      <c r="AF17" s="179"/>
      <c r="AG17" s="179"/>
      <c r="AK17" s="180" t="s">
        <v>80</v>
      </c>
      <c r="AL17" s="180"/>
      <c r="AM17" s="180"/>
      <c r="AN17" s="180"/>
      <c r="AO17" s="180"/>
      <c r="AP17" s="180"/>
      <c r="AQ17" s="180"/>
      <c r="AR17" s="180"/>
      <c r="AS17" s="180"/>
      <c r="AT17" s="180"/>
      <c r="AU17" s="180"/>
      <c r="AV17" s="180"/>
      <c r="AW17" s="180"/>
      <c r="AX17" s="180"/>
      <c r="BB17" s="180"/>
      <c r="BC17" s="180"/>
      <c r="BD17" s="180"/>
      <c r="BE17" s="180"/>
      <c r="BF17" s="180"/>
      <c r="BG17" s="180"/>
      <c r="BH17" s="180"/>
      <c r="BI17" s="180"/>
      <c r="BJ17" s="180"/>
      <c r="BK17" s="180"/>
      <c r="BL17" s="180"/>
      <c r="BM17" s="180"/>
      <c r="BN17" s="180"/>
      <c r="BO17" s="180"/>
    </row>
    <row r="18" spans="3:67" x14ac:dyDescent="0.3">
      <c r="C18" s="179" t="s">
        <v>30</v>
      </c>
      <c r="D18" s="179"/>
      <c r="E18" s="179"/>
      <c r="F18" s="179"/>
      <c r="G18" s="179"/>
      <c r="H18" s="179"/>
      <c r="I18" s="179"/>
      <c r="J18" s="179"/>
      <c r="K18" s="179"/>
      <c r="L18" s="179"/>
      <c r="M18" s="179"/>
      <c r="N18" s="179"/>
      <c r="O18" s="179"/>
      <c r="P18" s="179"/>
      <c r="T18" s="180" t="s">
        <v>95</v>
      </c>
      <c r="U18" s="180"/>
      <c r="V18" s="180"/>
      <c r="W18" s="180"/>
      <c r="X18" s="180"/>
      <c r="Y18" s="180"/>
      <c r="Z18" s="180"/>
      <c r="AA18" s="180"/>
      <c r="AB18" s="180"/>
      <c r="AC18" s="180"/>
      <c r="AD18" s="180"/>
      <c r="AE18" s="180"/>
      <c r="AF18" s="180"/>
      <c r="AG18" s="180"/>
      <c r="AK18" s="180" t="s">
        <v>81</v>
      </c>
      <c r="AL18" s="180"/>
      <c r="AM18" s="180"/>
      <c r="AN18" s="180"/>
      <c r="AO18" s="180"/>
      <c r="AP18" s="180"/>
      <c r="AQ18" s="180"/>
      <c r="AR18" s="180"/>
      <c r="AS18" s="180"/>
      <c r="AT18" s="180"/>
      <c r="AU18" s="180"/>
      <c r="AV18" s="180"/>
      <c r="AW18" s="180"/>
      <c r="AX18" s="180"/>
      <c r="BB18" s="180"/>
      <c r="BC18" s="180"/>
      <c r="BD18" s="180"/>
      <c r="BE18" s="180"/>
      <c r="BF18" s="180"/>
      <c r="BG18" s="180"/>
      <c r="BH18" s="180"/>
      <c r="BI18" s="180"/>
      <c r="BJ18" s="180"/>
      <c r="BK18" s="180"/>
      <c r="BL18" s="180"/>
      <c r="BM18" s="180"/>
      <c r="BN18" s="180"/>
      <c r="BO18" s="180"/>
    </row>
    <row r="19" spans="3:67" x14ac:dyDescent="0.3">
      <c r="C19" s="179" t="s">
        <v>238</v>
      </c>
      <c r="D19" s="179"/>
      <c r="E19" s="179"/>
      <c r="F19" s="179"/>
      <c r="G19" s="179"/>
      <c r="H19" s="179"/>
      <c r="I19" s="179"/>
      <c r="J19" s="179"/>
      <c r="K19" s="179"/>
      <c r="L19" s="179"/>
      <c r="M19" s="179"/>
      <c r="N19" s="179"/>
      <c r="O19" s="179"/>
      <c r="P19" s="179"/>
      <c r="T19" s="180" t="s">
        <v>85</v>
      </c>
      <c r="U19" s="180"/>
      <c r="V19" s="180"/>
      <c r="W19" s="180"/>
      <c r="X19" s="180"/>
      <c r="Y19" s="180"/>
      <c r="Z19" s="180"/>
      <c r="AA19" s="180"/>
      <c r="AB19" s="180"/>
      <c r="AC19" s="180"/>
      <c r="AD19" s="180"/>
      <c r="AE19" s="180"/>
      <c r="AF19" s="180"/>
      <c r="AG19" s="180"/>
      <c r="AK19" s="180" t="s">
        <v>88</v>
      </c>
      <c r="AL19" s="180"/>
      <c r="AM19" s="180"/>
      <c r="AN19" s="180"/>
      <c r="AO19" s="180"/>
      <c r="AP19" s="180"/>
      <c r="AQ19" s="180"/>
      <c r="AR19" s="180"/>
      <c r="AS19" s="180"/>
      <c r="AT19" s="180"/>
      <c r="AU19" s="180"/>
      <c r="AV19" s="180"/>
      <c r="AW19" s="180"/>
      <c r="AX19" s="180"/>
      <c r="BB19" s="180"/>
      <c r="BC19" s="180"/>
      <c r="BD19" s="180"/>
      <c r="BE19" s="180"/>
      <c r="BF19" s="180"/>
      <c r="BG19" s="180"/>
      <c r="BH19" s="180"/>
      <c r="BI19" s="180"/>
      <c r="BJ19" s="180"/>
      <c r="BK19" s="180"/>
      <c r="BL19" s="180"/>
      <c r="BM19" s="180"/>
      <c r="BN19" s="180"/>
      <c r="BO19" s="180"/>
    </row>
    <row r="20" spans="3:67" x14ac:dyDescent="0.3">
      <c r="C20" s="179" t="s">
        <v>239</v>
      </c>
      <c r="D20" s="179"/>
      <c r="E20" s="179"/>
      <c r="F20" s="179"/>
      <c r="G20" s="179"/>
      <c r="H20" s="179"/>
      <c r="I20" s="179"/>
      <c r="J20" s="179"/>
      <c r="K20" s="179"/>
      <c r="L20" s="179"/>
      <c r="M20" s="179"/>
      <c r="N20" s="179"/>
      <c r="O20" s="179"/>
      <c r="P20" s="179"/>
      <c r="T20" s="179" t="s">
        <v>86</v>
      </c>
      <c r="U20" s="179"/>
      <c r="V20" s="179"/>
      <c r="W20" s="179"/>
      <c r="X20" s="179"/>
      <c r="Y20" s="179"/>
      <c r="Z20" s="179"/>
      <c r="AA20" s="179"/>
      <c r="AB20" s="179"/>
      <c r="AC20" s="179"/>
      <c r="AD20" s="179"/>
      <c r="AE20" s="179"/>
      <c r="AF20" s="179"/>
      <c r="AG20" s="179"/>
      <c r="AK20" s="180" t="s">
        <v>89</v>
      </c>
      <c r="AL20" s="180"/>
      <c r="AM20" s="180"/>
      <c r="AN20" s="180"/>
      <c r="AO20" s="180"/>
      <c r="AP20" s="180"/>
      <c r="AQ20" s="180"/>
      <c r="AR20" s="180"/>
      <c r="AS20" s="180"/>
      <c r="AT20" s="180"/>
      <c r="AU20" s="180"/>
      <c r="AV20" s="180"/>
      <c r="AW20" s="180"/>
      <c r="AX20" s="180"/>
      <c r="BB20" s="180"/>
      <c r="BC20" s="180"/>
      <c r="BD20" s="180"/>
      <c r="BE20" s="180"/>
      <c r="BF20" s="180"/>
      <c r="BG20" s="180"/>
      <c r="BH20" s="180"/>
      <c r="BI20" s="180"/>
      <c r="BJ20" s="180"/>
      <c r="BK20" s="180"/>
      <c r="BL20" s="180"/>
      <c r="BM20" s="180"/>
      <c r="BN20" s="180"/>
      <c r="BO20" s="180"/>
    </row>
    <row r="21" spans="3:67" x14ac:dyDescent="0.3">
      <c r="C21" s="179" t="s">
        <v>31</v>
      </c>
      <c r="D21" s="179"/>
      <c r="E21" s="179"/>
      <c r="F21" s="179"/>
      <c r="G21" s="179"/>
      <c r="H21" s="179"/>
      <c r="I21" s="179"/>
      <c r="J21" s="179"/>
      <c r="K21" s="179"/>
      <c r="L21" s="179"/>
      <c r="M21" s="179"/>
      <c r="N21" s="179"/>
      <c r="O21" s="179"/>
      <c r="P21" s="179"/>
      <c r="T21" s="179" t="s">
        <v>17</v>
      </c>
      <c r="U21" s="179"/>
      <c r="V21" s="179"/>
      <c r="W21" s="179"/>
      <c r="X21" s="179"/>
      <c r="Y21" s="179"/>
      <c r="Z21" s="179"/>
      <c r="AA21" s="179"/>
      <c r="AB21" s="179"/>
      <c r="AC21" s="179"/>
      <c r="AD21" s="179"/>
      <c r="AE21" s="179"/>
      <c r="AF21" s="179"/>
      <c r="AG21" s="179"/>
      <c r="AK21" s="180" t="s">
        <v>90</v>
      </c>
      <c r="AL21" s="180"/>
      <c r="AM21" s="180"/>
      <c r="AN21" s="180"/>
      <c r="AO21" s="180"/>
      <c r="AP21" s="180"/>
      <c r="AQ21" s="180"/>
      <c r="AR21" s="180"/>
      <c r="AS21" s="180"/>
      <c r="AT21" s="180"/>
      <c r="AU21" s="180"/>
      <c r="AV21" s="180"/>
      <c r="AW21" s="180"/>
      <c r="AX21" s="180"/>
      <c r="BB21" s="180"/>
      <c r="BC21" s="180"/>
      <c r="BD21" s="180"/>
      <c r="BE21" s="180"/>
      <c r="BF21" s="180"/>
      <c r="BG21" s="180"/>
      <c r="BH21" s="180"/>
      <c r="BI21" s="180"/>
      <c r="BJ21" s="180"/>
      <c r="BK21" s="180"/>
      <c r="BL21" s="180"/>
      <c r="BM21" s="180"/>
      <c r="BN21" s="180"/>
      <c r="BO21" s="180"/>
    </row>
    <row r="22" spans="3:67" x14ac:dyDescent="0.3">
      <c r="C22" s="179" t="s">
        <v>32</v>
      </c>
      <c r="D22" s="179"/>
      <c r="E22" s="179"/>
      <c r="F22" s="179"/>
      <c r="G22" s="179"/>
      <c r="H22" s="179"/>
      <c r="I22" s="179"/>
      <c r="J22" s="179"/>
      <c r="K22" s="179"/>
      <c r="L22" s="179"/>
      <c r="M22" s="179"/>
      <c r="N22" s="179"/>
      <c r="O22" s="179"/>
      <c r="P22" s="179"/>
      <c r="T22" s="180" t="s">
        <v>87</v>
      </c>
      <c r="U22" s="180"/>
      <c r="V22" s="180"/>
      <c r="W22" s="180"/>
      <c r="X22" s="180"/>
      <c r="Y22" s="180"/>
      <c r="Z22" s="180"/>
      <c r="AA22" s="180"/>
      <c r="AB22" s="180"/>
      <c r="AC22" s="180"/>
      <c r="AD22" s="180"/>
      <c r="AE22" s="180"/>
      <c r="AF22" s="180"/>
      <c r="AG22" s="180"/>
      <c r="AK22" s="180" t="s">
        <v>92</v>
      </c>
      <c r="AL22" s="180"/>
      <c r="AM22" s="180"/>
      <c r="AN22" s="180"/>
      <c r="AO22" s="180"/>
      <c r="AP22" s="180"/>
      <c r="AQ22" s="180"/>
      <c r="AR22" s="180"/>
      <c r="AS22" s="180"/>
      <c r="AT22" s="180"/>
      <c r="AU22" s="180"/>
      <c r="AV22" s="180"/>
      <c r="AW22" s="180"/>
      <c r="AX22" s="180"/>
      <c r="BB22" s="179"/>
      <c r="BC22" s="179"/>
      <c r="BD22" s="179"/>
      <c r="BE22" s="179"/>
      <c r="BF22" s="179"/>
      <c r="BG22" s="179"/>
      <c r="BH22" s="179"/>
      <c r="BI22" s="179"/>
      <c r="BJ22" s="179"/>
      <c r="BK22" s="179"/>
      <c r="BL22" s="179"/>
      <c r="BM22" s="179"/>
      <c r="BN22" s="179"/>
      <c r="BO22" s="179"/>
    </row>
    <row r="23" spans="3:67" x14ac:dyDescent="0.3">
      <c r="C23" s="180" t="s">
        <v>35</v>
      </c>
      <c r="D23" s="180"/>
      <c r="E23" s="180"/>
      <c r="F23" s="180"/>
      <c r="G23" s="180"/>
      <c r="H23" s="180"/>
      <c r="I23" s="180"/>
      <c r="J23" s="180"/>
      <c r="K23" s="180"/>
      <c r="L23" s="180"/>
      <c r="M23" s="180"/>
      <c r="N23" s="180"/>
      <c r="O23" s="180"/>
      <c r="P23" s="180"/>
      <c r="T23" s="180" t="s">
        <v>96</v>
      </c>
      <c r="U23" s="180"/>
      <c r="V23" s="180"/>
      <c r="W23" s="180"/>
      <c r="X23" s="180"/>
      <c r="Y23" s="180"/>
      <c r="Z23" s="180"/>
      <c r="AA23" s="180"/>
      <c r="AB23" s="180"/>
      <c r="AC23" s="180"/>
      <c r="AD23" s="180"/>
      <c r="AE23" s="180"/>
      <c r="AF23" s="180"/>
      <c r="AG23" s="180"/>
      <c r="AK23" s="180" t="s">
        <v>101</v>
      </c>
      <c r="AL23" s="180"/>
      <c r="AM23" s="180"/>
      <c r="AN23" s="180"/>
      <c r="AO23" s="180"/>
      <c r="AP23" s="180"/>
      <c r="AQ23" s="180"/>
      <c r="AR23" s="180"/>
      <c r="AS23" s="180"/>
      <c r="AT23" s="180"/>
      <c r="AU23" s="180"/>
      <c r="AV23" s="180"/>
      <c r="AW23" s="180"/>
      <c r="AX23" s="180"/>
      <c r="BB23" s="180"/>
      <c r="BC23" s="180"/>
      <c r="BD23" s="180"/>
      <c r="BE23" s="180"/>
      <c r="BF23" s="180"/>
      <c r="BG23" s="180"/>
      <c r="BH23" s="180"/>
      <c r="BI23" s="180"/>
      <c r="BJ23" s="180"/>
      <c r="BK23" s="180"/>
      <c r="BL23" s="180"/>
      <c r="BM23" s="180"/>
      <c r="BN23" s="180"/>
      <c r="BO23" s="180"/>
    </row>
    <row r="24" spans="3:67" x14ac:dyDescent="0.3">
      <c r="C24" s="180" t="s">
        <v>36</v>
      </c>
      <c r="D24" s="180"/>
      <c r="E24" s="180"/>
      <c r="F24" s="180"/>
      <c r="G24" s="180"/>
      <c r="H24" s="180"/>
      <c r="I24" s="180"/>
      <c r="J24" s="180"/>
      <c r="K24" s="180"/>
      <c r="L24" s="180"/>
      <c r="M24" s="180"/>
      <c r="N24" s="180"/>
      <c r="O24" s="180"/>
      <c r="P24" s="180"/>
      <c r="T24" s="180" t="s">
        <v>99</v>
      </c>
      <c r="U24" s="180"/>
      <c r="V24" s="180"/>
      <c r="W24" s="180"/>
      <c r="X24" s="180"/>
      <c r="Y24" s="180"/>
      <c r="Z24" s="180"/>
      <c r="AA24" s="180"/>
      <c r="AB24" s="180"/>
      <c r="AC24" s="180"/>
      <c r="AD24" s="180"/>
      <c r="AE24" s="180"/>
      <c r="AF24" s="180"/>
      <c r="AG24" s="180"/>
      <c r="AK24" s="180" t="s">
        <v>102</v>
      </c>
      <c r="AL24" s="180"/>
      <c r="AM24" s="180"/>
      <c r="AN24" s="180"/>
      <c r="AO24" s="180"/>
      <c r="AP24" s="180"/>
      <c r="AQ24" s="180"/>
      <c r="AR24" s="180"/>
      <c r="AS24" s="180"/>
      <c r="AT24" s="180"/>
      <c r="AU24" s="180"/>
      <c r="AV24" s="180"/>
      <c r="AW24" s="180"/>
      <c r="AX24" s="180"/>
      <c r="BB24" s="180"/>
      <c r="BC24" s="180"/>
      <c r="BD24" s="180"/>
      <c r="BE24" s="180"/>
      <c r="BF24" s="180"/>
      <c r="BG24" s="180"/>
      <c r="BH24" s="180"/>
      <c r="BI24" s="180"/>
      <c r="BJ24" s="180"/>
      <c r="BK24" s="180"/>
      <c r="BL24" s="180"/>
      <c r="BM24" s="180"/>
      <c r="BN24" s="180"/>
      <c r="BO24" s="180"/>
    </row>
    <row r="25" spans="3:67" x14ac:dyDescent="0.3">
      <c r="C25" s="180" t="s">
        <v>37</v>
      </c>
      <c r="D25" s="180"/>
      <c r="E25" s="180"/>
      <c r="F25" s="180"/>
      <c r="G25" s="180"/>
      <c r="H25" s="180"/>
      <c r="I25" s="180"/>
      <c r="J25" s="180"/>
      <c r="K25" s="180"/>
      <c r="L25" s="180"/>
      <c r="M25" s="180"/>
      <c r="N25" s="180"/>
      <c r="O25" s="180"/>
      <c r="P25" s="180"/>
      <c r="T25" s="180" t="s">
        <v>107</v>
      </c>
      <c r="U25" s="180"/>
      <c r="V25" s="180"/>
      <c r="W25" s="180"/>
      <c r="X25" s="180"/>
      <c r="Y25" s="180"/>
      <c r="Z25" s="180"/>
      <c r="AA25" s="180"/>
      <c r="AB25" s="180"/>
      <c r="AC25" s="180"/>
      <c r="AD25" s="180"/>
      <c r="AE25" s="180"/>
      <c r="AF25" s="180"/>
      <c r="AG25" s="180"/>
      <c r="AK25" s="180" t="s">
        <v>103</v>
      </c>
      <c r="AL25" s="180"/>
      <c r="AM25" s="180"/>
      <c r="AN25" s="180"/>
      <c r="AO25" s="180"/>
      <c r="AP25" s="180"/>
      <c r="AQ25" s="180"/>
      <c r="AR25" s="180"/>
      <c r="AS25" s="180"/>
      <c r="AT25" s="180"/>
      <c r="AU25" s="180"/>
      <c r="AV25" s="180"/>
      <c r="AW25" s="180"/>
      <c r="AX25" s="180"/>
      <c r="BB25" s="180"/>
      <c r="BC25" s="180"/>
      <c r="BD25" s="180"/>
      <c r="BE25" s="180"/>
      <c r="BF25" s="180"/>
      <c r="BG25" s="180"/>
      <c r="BH25" s="180"/>
      <c r="BI25" s="180"/>
      <c r="BJ25" s="180"/>
      <c r="BK25" s="180"/>
      <c r="BL25" s="180"/>
      <c r="BM25" s="180"/>
      <c r="BN25" s="180"/>
      <c r="BO25" s="180"/>
    </row>
    <row r="26" spans="3:67" x14ac:dyDescent="0.3">
      <c r="C26" s="180" t="s">
        <v>25</v>
      </c>
      <c r="D26" s="180"/>
      <c r="E26" s="180"/>
      <c r="F26" s="180"/>
      <c r="G26" s="180"/>
      <c r="H26" s="180"/>
      <c r="I26" s="180"/>
      <c r="J26" s="180"/>
      <c r="K26" s="180"/>
      <c r="L26" s="180"/>
      <c r="M26" s="180"/>
      <c r="N26" s="180"/>
      <c r="O26" s="180"/>
      <c r="P26" s="180"/>
      <c r="T26" s="180" t="s">
        <v>108</v>
      </c>
      <c r="U26" s="180"/>
      <c r="V26" s="180"/>
      <c r="W26" s="180"/>
      <c r="X26" s="180"/>
      <c r="Y26" s="180"/>
      <c r="Z26" s="180"/>
      <c r="AA26" s="180"/>
      <c r="AB26" s="180"/>
      <c r="AC26" s="180"/>
      <c r="AD26" s="180"/>
      <c r="AE26" s="180"/>
      <c r="AF26" s="180"/>
      <c r="AG26" s="180"/>
      <c r="AK26" s="180" t="s">
        <v>104</v>
      </c>
      <c r="AL26" s="180"/>
      <c r="AM26" s="180"/>
      <c r="AN26" s="180"/>
      <c r="AO26" s="180"/>
      <c r="AP26" s="180"/>
      <c r="AQ26" s="180"/>
      <c r="AR26" s="180"/>
      <c r="AS26" s="180"/>
      <c r="AT26" s="180"/>
      <c r="AU26" s="180"/>
      <c r="AV26" s="180"/>
      <c r="AW26" s="180"/>
      <c r="AX26" s="180"/>
      <c r="BB26" s="180"/>
      <c r="BC26" s="180"/>
      <c r="BD26" s="180"/>
      <c r="BE26" s="180"/>
      <c r="BF26" s="180"/>
      <c r="BG26" s="180"/>
      <c r="BH26" s="180"/>
      <c r="BI26" s="180"/>
      <c r="BJ26" s="180"/>
      <c r="BK26" s="180"/>
      <c r="BL26" s="180"/>
      <c r="BM26" s="180"/>
      <c r="BN26" s="180"/>
      <c r="BO26" s="180"/>
    </row>
    <row r="27" spans="3:67" x14ac:dyDescent="0.3">
      <c r="C27" s="180" t="s">
        <v>43</v>
      </c>
      <c r="D27" s="180"/>
      <c r="E27" s="180"/>
      <c r="F27" s="180"/>
      <c r="G27" s="180"/>
      <c r="H27" s="180"/>
      <c r="I27" s="180"/>
      <c r="J27" s="180"/>
      <c r="K27" s="180"/>
      <c r="L27" s="180"/>
      <c r="M27" s="180"/>
      <c r="N27" s="180"/>
      <c r="O27" s="180"/>
      <c r="P27" s="180"/>
      <c r="T27" s="179" t="s">
        <v>143</v>
      </c>
      <c r="U27" s="179"/>
      <c r="V27" s="179"/>
      <c r="W27" s="179"/>
      <c r="X27" s="179"/>
      <c r="Y27" s="179"/>
      <c r="Z27" s="179"/>
      <c r="AA27" s="179"/>
      <c r="AB27" s="179"/>
      <c r="AC27" s="179"/>
      <c r="AD27" s="179"/>
      <c r="AE27" s="179"/>
      <c r="AF27" s="179"/>
      <c r="AG27" s="179"/>
      <c r="AK27" s="180" t="s">
        <v>115</v>
      </c>
      <c r="AL27" s="180"/>
      <c r="AM27" s="180"/>
      <c r="AN27" s="180"/>
      <c r="AO27" s="180"/>
      <c r="AP27" s="180"/>
      <c r="AQ27" s="180"/>
      <c r="AR27" s="180"/>
      <c r="AS27" s="180"/>
      <c r="AT27" s="180"/>
      <c r="AU27" s="180"/>
      <c r="AV27" s="180"/>
      <c r="AW27" s="180"/>
      <c r="AX27" s="180"/>
      <c r="BB27" s="180"/>
      <c r="BC27" s="180"/>
      <c r="BD27" s="180"/>
      <c r="BE27" s="180"/>
      <c r="BF27" s="180"/>
      <c r="BG27" s="180"/>
      <c r="BH27" s="180"/>
      <c r="BI27" s="180"/>
      <c r="BJ27" s="180"/>
      <c r="BK27" s="180"/>
      <c r="BL27" s="180"/>
      <c r="BM27" s="180"/>
      <c r="BN27" s="180"/>
      <c r="BO27" s="180"/>
    </row>
    <row r="28" spans="3:67" x14ac:dyDescent="0.3">
      <c r="C28" s="179" t="s">
        <v>44</v>
      </c>
      <c r="D28" s="179"/>
      <c r="E28" s="179"/>
      <c r="F28" s="179"/>
      <c r="G28" s="179"/>
      <c r="H28" s="179"/>
      <c r="I28" s="179"/>
      <c r="J28" s="179"/>
      <c r="K28" s="179"/>
      <c r="L28" s="179"/>
      <c r="M28" s="179"/>
      <c r="N28" s="179"/>
      <c r="O28" s="179"/>
      <c r="P28" s="179"/>
      <c r="T28" s="180" t="s">
        <v>109</v>
      </c>
      <c r="U28" s="180"/>
      <c r="V28" s="180"/>
      <c r="W28" s="180"/>
      <c r="X28" s="180"/>
      <c r="Y28" s="180"/>
      <c r="Z28" s="180"/>
      <c r="AA28" s="180"/>
      <c r="AB28" s="180"/>
      <c r="AC28" s="180"/>
      <c r="AD28" s="180"/>
      <c r="AE28" s="180"/>
      <c r="AF28" s="180"/>
      <c r="AG28" s="180"/>
      <c r="AK28" s="180" t="s">
        <v>116</v>
      </c>
      <c r="AL28" s="180"/>
      <c r="AM28" s="180"/>
      <c r="AN28" s="180"/>
      <c r="AO28" s="180"/>
      <c r="AP28" s="180"/>
      <c r="AQ28" s="180"/>
      <c r="AR28" s="180"/>
      <c r="AS28" s="180"/>
      <c r="AT28" s="180"/>
      <c r="AU28" s="180"/>
      <c r="AV28" s="180"/>
      <c r="AW28" s="180"/>
      <c r="AX28" s="180"/>
      <c r="BB28" s="180"/>
      <c r="BC28" s="180"/>
      <c r="BD28" s="180"/>
      <c r="BE28" s="180"/>
      <c r="BF28" s="180"/>
      <c r="BG28" s="180"/>
      <c r="BH28" s="180"/>
      <c r="BI28" s="180"/>
      <c r="BJ28" s="180"/>
      <c r="BK28" s="180"/>
      <c r="BL28" s="180"/>
      <c r="BM28" s="180"/>
      <c r="BN28" s="180"/>
      <c r="BO28" s="180"/>
    </row>
    <row r="29" spans="3:67" x14ac:dyDescent="0.3">
      <c r="C29" s="179" t="s">
        <v>45</v>
      </c>
      <c r="D29" s="179"/>
      <c r="E29" s="179"/>
      <c r="F29" s="179"/>
      <c r="G29" s="179"/>
      <c r="H29" s="179"/>
      <c r="I29" s="179"/>
      <c r="J29" s="179"/>
      <c r="K29" s="179"/>
      <c r="L29" s="179"/>
      <c r="M29" s="179"/>
      <c r="N29" s="179"/>
      <c r="O29" s="179"/>
      <c r="P29" s="179"/>
      <c r="T29" s="180" t="s">
        <v>110</v>
      </c>
      <c r="U29" s="180"/>
      <c r="V29" s="180"/>
      <c r="W29" s="180"/>
      <c r="X29" s="180"/>
      <c r="Y29" s="180"/>
      <c r="Z29" s="180"/>
      <c r="AA29" s="180"/>
      <c r="AB29" s="180"/>
      <c r="AC29" s="180"/>
      <c r="AD29" s="180"/>
      <c r="AE29" s="180"/>
      <c r="AF29" s="180"/>
      <c r="AG29" s="180"/>
      <c r="AK29" s="180" t="s">
        <v>91</v>
      </c>
      <c r="AL29" s="180"/>
      <c r="AM29" s="180"/>
      <c r="AN29" s="180"/>
      <c r="AO29" s="180"/>
      <c r="AP29" s="180"/>
      <c r="AQ29" s="180"/>
      <c r="AR29" s="180"/>
      <c r="AS29" s="180"/>
      <c r="AT29" s="180"/>
      <c r="AU29" s="180"/>
      <c r="AV29" s="180"/>
      <c r="AW29" s="180"/>
      <c r="AX29" s="180"/>
      <c r="BB29" s="71"/>
      <c r="BC29" s="71"/>
      <c r="BD29" s="71"/>
      <c r="BE29" s="71"/>
      <c r="BF29" s="71"/>
      <c r="BG29" s="71"/>
      <c r="BH29" s="71"/>
      <c r="BI29" s="71"/>
      <c r="BJ29" s="71"/>
      <c r="BK29" s="71"/>
      <c r="BL29" s="71"/>
      <c r="BM29" s="71"/>
      <c r="BN29" s="71"/>
      <c r="BO29" s="71"/>
    </row>
    <row r="30" spans="3:67" x14ac:dyDescent="0.3">
      <c r="C30" s="179" t="s">
        <v>236</v>
      </c>
      <c r="D30" s="179"/>
      <c r="E30" s="179"/>
      <c r="F30" s="179"/>
      <c r="G30" s="179"/>
      <c r="H30" s="179"/>
      <c r="I30" s="179"/>
      <c r="J30" s="179"/>
      <c r="K30" s="179"/>
      <c r="L30" s="179"/>
      <c r="M30" s="179"/>
      <c r="N30" s="179"/>
      <c r="O30" s="179"/>
      <c r="P30" s="179"/>
      <c r="T30" s="180" t="s">
        <v>111</v>
      </c>
      <c r="U30" s="180"/>
      <c r="V30" s="180"/>
      <c r="W30" s="180"/>
      <c r="X30" s="180"/>
      <c r="Y30" s="180"/>
      <c r="Z30" s="180"/>
      <c r="AA30" s="180"/>
      <c r="AB30" s="180"/>
      <c r="AC30" s="180"/>
      <c r="AD30" s="180"/>
      <c r="AE30" s="180"/>
      <c r="AF30" s="180"/>
      <c r="AG30" s="180"/>
      <c r="AK30" s="180"/>
      <c r="AL30" s="180"/>
      <c r="AM30" s="180"/>
      <c r="AN30" s="180"/>
      <c r="AO30" s="180"/>
      <c r="AP30" s="180"/>
      <c r="AQ30" s="180"/>
      <c r="AR30" s="180"/>
      <c r="AS30" s="180"/>
      <c r="AT30" s="180"/>
      <c r="AU30" s="180"/>
      <c r="AV30" s="180"/>
      <c r="AW30" s="180"/>
      <c r="AX30" s="180"/>
      <c r="BB30" s="180"/>
      <c r="BC30" s="180"/>
      <c r="BD30" s="180"/>
      <c r="BE30" s="180"/>
      <c r="BF30" s="180"/>
      <c r="BG30" s="180"/>
      <c r="BH30" s="180"/>
      <c r="BI30" s="180"/>
      <c r="BJ30" s="180"/>
      <c r="BK30" s="180"/>
      <c r="BL30" s="180"/>
      <c r="BM30" s="180"/>
      <c r="BN30" s="180"/>
      <c r="BO30" s="180"/>
    </row>
    <row r="31" spans="3:67" x14ac:dyDescent="0.3">
      <c r="C31" s="179" t="s">
        <v>237</v>
      </c>
      <c r="D31" s="179"/>
      <c r="E31" s="179"/>
      <c r="F31" s="179"/>
      <c r="G31" s="179"/>
      <c r="H31" s="179"/>
      <c r="I31" s="179"/>
      <c r="J31" s="179"/>
      <c r="K31" s="179"/>
      <c r="L31" s="179"/>
      <c r="M31" s="179"/>
      <c r="N31" s="179"/>
      <c r="O31" s="179"/>
      <c r="P31" s="179"/>
      <c r="T31" s="179" t="s">
        <v>112</v>
      </c>
      <c r="U31" s="179"/>
      <c r="V31" s="179"/>
      <c r="W31" s="179"/>
      <c r="X31" s="179"/>
      <c r="Y31" s="179"/>
      <c r="Z31" s="179"/>
      <c r="AA31" s="179"/>
      <c r="AB31" s="179"/>
      <c r="AC31" s="179"/>
      <c r="AD31" s="179"/>
      <c r="AE31" s="179"/>
      <c r="AF31" s="179"/>
      <c r="AG31" s="179"/>
      <c r="AK31" s="180"/>
      <c r="AL31" s="180"/>
      <c r="AM31" s="180"/>
      <c r="AN31" s="180"/>
      <c r="AO31" s="180"/>
      <c r="AP31" s="180"/>
      <c r="AQ31" s="180"/>
      <c r="AR31" s="180"/>
      <c r="AS31" s="180"/>
      <c r="AT31" s="180"/>
      <c r="AU31" s="180"/>
      <c r="AV31" s="180"/>
      <c r="AW31" s="180"/>
      <c r="AX31" s="180"/>
      <c r="BB31" s="180"/>
      <c r="BC31" s="180"/>
      <c r="BD31" s="180"/>
      <c r="BE31" s="180"/>
      <c r="BF31" s="180"/>
      <c r="BG31" s="180"/>
      <c r="BH31" s="180"/>
      <c r="BI31" s="180"/>
      <c r="BJ31" s="180"/>
      <c r="BK31" s="180"/>
      <c r="BL31" s="180"/>
      <c r="BM31" s="180"/>
      <c r="BN31" s="180"/>
      <c r="BO31" s="180"/>
    </row>
    <row r="32" spans="3:67" x14ac:dyDescent="0.3">
      <c r="C32" s="179" t="s">
        <v>46</v>
      </c>
      <c r="D32" s="179"/>
      <c r="E32" s="179"/>
      <c r="F32" s="179"/>
      <c r="G32" s="179"/>
      <c r="H32" s="179"/>
      <c r="I32" s="179"/>
      <c r="J32" s="179"/>
      <c r="K32" s="179"/>
      <c r="L32" s="179"/>
      <c r="M32" s="179"/>
      <c r="N32" s="179"/>
      <c r="O32" s="179"/>
      <c r="P32" s="179"/>
      <c r="T32" s="180" t="s">
        <v>114</v>
      </c>
      <c r="U32" s="180"/>
      <c r="V32" s="180"/>
      <c r="W32" s="180"/>
      <c r="X32" s="180"/>
      <c r="Y32" s="180"/>
      <c r="Z32" s="180"/>
      <c r="AA32" s="180"/>
      <c r="AB32" s="180"/>
      <c r="AC32" s="180"/>
      <c r="AD32" s="180"/>
      <c r="AE32" s="180"/>
      <c r="AF32" s="180"/>
      <c r="AG32" s="180"/>
      <c r="AK32" s="180"/>
      <c r="AL32" s="180"/>
      <c r="AM32" s="180"/>
      <c r="AN32" s="180"/>
      <c r="AO32" s="180"/>
      <c r="AP32" s="180"/>
      <c r="AQ32" s="180"/>
      <c r="AR32" s="180"/>
      <c r="AS32" s="180"/>
      <c r="AT32" s="180"/>
      <c r="AU32" s="180"/>
      <c r="AV32" s="180"/>
      <c r="AW32" s="180"/>
      <c r="AX32" s="180"/>
      <c r="BB32" s="180"/>
      <c r="BC32" s="180"/>
      <c r="BD32" s="180"/>
      <c r="BE32" s="180"/>
      <c r="BF32" s="180"/>
      <c r="BG32" s="180"/>
      <c r="BH32" s="180"/>
      <c r="BI32" s="180"/>
      <c r="BJ32" s="180"/>
      <c r="BK32" s="180"/>
      <c r="BL32" s="180"/>
      <c r="BM32" s="180"/>
      <c r="BN32" s="180"/>
      <c r="BO32" s="180"/>
    </row>
    <row r="33" spans="3:67" x14ac:dyDescent="0.3">
      <c r="C33" s="180" t="s">
        <v>47</v>
      </c>
      <c r="D33" s="180"/>
      <c r="E33" s="180"/>
      <c r="F33" s="180"/>
      <c r="G33" s="180"/>
      <c r="H33" s="180"/>
      <c r="I33" s="180"/>
      <c r="J33" s="180"/>
      <c r="K33" s="180"/>
      <c r="L33" s="180"/>
      <c r="M33" s="180"/>
      <c r="N33" s="180"/>
      <c r="O33" s="180"/>
      <c r="P33" s="180"/>
      <c r="T33" s="180" t="s">
        <v>113</v>
      </c>
      <c r="U33" s="180"/>
      <c r="V33" s="180"/>
      <c r="W33" s="180"/>
      <c r="X33" s="180"/>
      <c r="Y33" s="180"/>
      <c r="Z33" s="180"/>
      <c r="AA33" s="180"/>
      <c r="AB33" s="180"/>
      <c r="AC33" s="180"/>
      <c r="AD33" s="180"/>
      <c r="AE33" s="180"/>
      <c r="AF33" s="180"/>
      <c r="AG33" s="180"/>
      <c r="AK33" s="180"/>
      <c r="AL33" s="180"/>
      <c r="AM33" s="180"/>
      <c r="AN33" s="180"/>
      <c r="AO33" s="180"/>
      <c r="AP33" s="180"/>
      <c r="AQ33" s="180"/>
      <c r="AR33" s="180"/>
      <c r="AS33" s="180"/>
      <c r="AT33" s="180"/>
      <c r="AU33" s="180"/>
      <c r="AV33" s="180"/>
      <c r="AW33" s="180"/>
      <c r="AX33" s="180"/>
      <c r="BB33" s="180"/>
      <c r="BC33" s="180"/>
      <c r="BD33" s="180"/>
      <c r="BE33" s="180"/>
      <c r="BF33" s="180"/>
      <c r="BG33" s="180"/>
      <c r="BH33" s="180"/>
      <c r="BI33" s="180"/>
      <c r="BJ33" s="180"/>
      <c r="BK33" s="180"/>
      <c r="BL33" s="180"/>
      <c r="BM33" s="180"/>
      <c r="BN33" s="180"/>
      <c r="BO33" s="180"/>
    </row>
    <row r="34" spans="3:67" x14ac:dyDescent="0.3">
      <c r="C34" s="180" t="s">
        <v>48</v>
      </c>
      <c r="D34" s="180"/>
      <c r="E34" s="180"/>
      <c r="F34" s="180"/>
      <c r="G34" s="180"/>
      <c r="H34" s="180"/>
      <c r="I34" s="180"/>
      <c r="J34" s="180"/>
      <c r="K34" s="180"/>
      <c r="L34" s="180"/>
      <c r="M34" s="180"/>
      <c r="N34" s="180"/>
      <c r="O34" s="180"/>
      <c r="P34" s="180"/>
      <c r="T34" s="180"/>
      <c r="U34" s="180"/>
      <c r="V34" s="180"/>
      <c r="W34" s="180"/>
      <c r="X34" s="180"/>
      <c r="Y34" s="180"/>
      <c r="Z34" s="180"/>
      <c r="AA34" s="180"/>
      <c r="AB34" s="180"/>
      <c r="AC34" s="180"/>
      <c r="AD34" s="180"/>
      <c r="AE34" s="180"/>
      <c r="AF34" s="180"/>
      <c r="AG34" s="180"/>
      <c r="AK34" s="180"/>
      <c r="AL34" s="180"/>
      <c r="AM34" s="180"/>
      <c r="AN34" s="180"/>
      <c r="AO34" s="180"/>
      <c r="AP34" s="180"/>
      <c r="AQ34" s="180"/>
      <c r="AR34" s="180"/>
      <c r="AS34" s="180"/>
      <c r="AT34" s="180"/>
      <c r="AU34" s="180"/>
      <c r="AV34" s="180"/>
      <c r="AW34" s="180"/>
      <c r="AX34" s="180"/>
      <c r="BB34" s="180"/>
      <c r="BC34" s="180"/>
      <c r="BD34" s="180"/>
      <c r="BE34" s="180"/>
      <c r="BF34" s="180"/>
      <c r="BG34" s="180"/>
      <c r="BH34" s="180"/>
      <c r="BI34" s="180"/>
      <c r="BJ34" s="180"/>
      <c r="BK34" s="180"/>
      <c r="BL34" s="180"/>
      <c r="BM34" s="180"/>
      <c r="BN34" s="180"/>
      <c r="BO34" s="180"/>
    </row>
    <row r="35" spans="3:67" x14ac:dyDescent="0.3">
      <c r="C35" s="180" t="s">
        <v>49</v>
      </c>
      <c r="D35" s="180"/>
      <c r="E35" s="180"/>
      <c r="F35" s="180"/>
      <c r="G35" s="180"/>
      <c r="H35" s="180"/>
      <c r="I35" s="180"/>
      <c r="J35" s="180"/>
      <c r="K35" s="180"/>
      <c r="L35" s="180"/>
      <c r="M35" s="180"/>
      <c r="N35" s="180"/>
      <c r="O35" s="180"/>
      <c r="P35" s="180"/>
      <c r="T35" s="180"/>
      <c r="U35" s="180"/>
      <c r="V35" s="180"/>
      <c r="W35" s="180"/>
      <c r="X35" s="180"/>
      <c r="Y35" s="180"/>
      <c r="Z35" s="180"/>
      <c r="AA35" s="180"/>
      <c r="AB35" s="180"/>
      <c r="AC35" s="180"/>
      <c r="AD35" s="180"/>
      <c r="AE35" s="180"/>
      <c r="AF35" s="180"/>
      <c r="AG35" s="180"/>
      <c r="BB35" s="180"/>
      <c r="BC35" s="180"/>
      <c r="BD35" s="180"/>
      <c r="BE35" s="180"/>
      <c r="BF35" s="180"/>
      <c r="BG35" s="180"/>
      <c r="BH35" s="180"/>
      <c r="BI35" s="180"/>
      <c r="BJ35" s="180"/>
      <c r="BK35" s="180"/>
      <c r="BL35" s="180"/>
      <c r="BM35" s="180"/>
      <c r="BN35" s="180"/>
      <c r="BO35" s="180"/>
    </row>
    <row r="36" spans="3:67" x14ac:dyDescent="0.3">
      <c r="C36" s="180" t="s">
        <v>50</v>
      </c>
      <c r="D36" s="180"/>
      <c r="E36" s="180"/>
      <c r="F36" s="180"/>
      <c r="G36" s="180"/>
      <c r="H36" s="180"/>
      <c r="I36" s="180"/>
      <c r="J36" s="180"/>
      <c r="K36" s="180"/>
      <c r="L36" s="180"/>
      <c r="M36" s="180"/>
      <c r="N36" s="180"/>
      <c r="O36" s="180"/>
      <c r="P36" s="180"/>
      <c r="T36" s="180"/>
      <c r="U36" s="180"/>
      <c r="V36" s="180"/>
      <c r="W36" s="180"/>
      <c r="X36" s="180"/>
      <c r="Y36" s="180"/>
      <c r="Z36" s="180"/>
      <c r="AA36" s="180"/>
      <c r="AB36" s="180"/>
      <c r="AC36" s="180"/>
      <c r="AD36" s="180"/>
      <c r="AE36" s="180"/>
      <c r="AF36" s="180"/>
      <c r="AG36" s="180"/>
      <c r="BB36" s="180"/>
      <c r="BC36" s="180"/>
      <c r="BD36" s="180"/>
      <c r="BE36" s="180"/>
      <c r="BF36" s="180"/>
      <c r="BG36" s="180"/>
      <c r="BH36" s="180"/>
      <c r="BI36" s="180"/>
      <c r="BJ36" s="180"/>
      <c r="BK36" s="180"/>
      <c r="BL36" s="180"/>
      <c r="BM36" s="180"/>
      <c r="BN36" s="180"/>
      <c r="BO36" s="180"/>
    </row>
    <row r="37" spans="3:67" x14ac:dyDescent="0.3">
      <c r="C37" s="179" t="s">
        <v>288</v>
      </c>
      <c r="D37" s="179"/>
      <c r="E37" s="179"/>
      <c r="F37" s="179"/>
      <c r="G37" s="179"/>
      <c r="H37" s="179"/>
      <c r="I37" s="179"/>
      <c r="J37" s="179"/>
      <c r="K37" s="179"/>
      <c r="L37" s="179"/>
      <c r="M37" s="179"/>
      <c r="N37" s="179"/>
      <c r="O37" s="179"/>
      <c r="P37" s="179"/>
      <c r="T37" s="180"/>
      <c r="U37" s="180"/>
      <c r="V37" s="180"/>
      <c r="W37" s="180"/>
      <c r="X37" s="180"/>
      <c r="Y37" s="180"/>
      <c r="Z37" s="180"/>
      <c r="AA37" s="180"/>
      <c r="AB37" s="180"/>
      <c r="AC37" s="180"/>
      <c r="AD37" s="180"/>
      <c r="AE37" s="180"/>
      <c r="AF37" s="180"/>
      <c r="AG37" s="180"/>
    </row>
    <row r="38" spans="3:67" x14ac:dyDescent="0.3">
      <c r="C38" s="180" t="s">
        <v>51</v>
      </c>
      <c r="D38" s="180"/>
      <c r="E38" s="180"/>
      <c r="F38" s="180"/>
      <c r="G38" s="180"/>
      <c r="H38" s="180"/>
      <c r="I38" s="180"/>
      <c r="J38" s="180"/>
      <c r="K38" s="180"/>
      <c r="L38" s="180"/>
      <c r="M38" s="180"/>
      <c r="N38" s="180"/>
      <c r="O38" s="180"/>
      <c r="P38" s="180"/>
      <c r="T38" s="180"/>
      <c r="U38" s="180"/>
      <c r="V38" s="180"/>
      <c r="W38" s="180"/>
      <c r="X38" s="180"/>
      <c r="Y38" s="180"/>
      <c r="Z38" s="180"/>
      <c r="AA38" s="180"/>
      <c r="AB38" s="180"/>
      <c r="AC38" s="180"/>
      <c r="AD38" s="180"/>
      <c r="AE38" s="180"/>
      <c r="AF38" s="180"/>
      <c r="AG38" s="180"/>
    </row>
    <row r="39" spans="3:67" x14ac:dyDescent="0.3">
      <c r="C39" s="180" t="s">
        <v>38</v>
      </c>
      <c r="D39" s="180"/>
      <c r="E39" s="180"/>
      <c r="F39" s="180"/>
      <c r="G39" s="180"/>
      <c r="H39" s="180"/>
      <c r="I39" s="180"/>
      <c r="J39" s="180"/>
      <c r="K39" s="180"/>
      <c r="L39" s="180"/>
      <c r="M39" s="180"/>
      <c r="N39" s="180"/>
      <c r="O39" s="180"/>
      <c r="P39" s="180"/>
      <c r="T39" s="180"/>
      <c r="U39" s="180"/>
      <c r="V39" s="180"/>
      <c r="W39" s="180"/>
      <c r="X39" s="180"/>
      <c r="Y39" s="180"/>
      <c r="Z39" s="180"/>
      <c r="AA39" s="180"/>
      <c r="AB39" s="180"/>
      <c r="AC39" s="180"/>
      <c r="AD39" s="180"/>
      <c r="AE39" s="180"/>
      <c r="AF39" s="180"/>
      <c r="AG39" s="180"/>
    </row>
    <row r="40" spans="3:67" x14ac:dyDescent="0.3">
      <c r="C40" s="180" t="s">
        <v>52</v>
      </c>
      <c r="D40" s="180"/>
      <c r="E40" s="180"/>
      <c r="F40" s="180"/>
      <c r="G40" s="180"/>
      <c r="H40" s="180"/>
      <c r="I40" s="180"/>
      <c r="J40" s="180"/>
      <c r="K40" s="180"/>
      <c r="L40" s="180"/>
      <c r="M40" s="180"/>
      <c r="N40" s="180"/>
      <c r="O40" s="180"/>
      <c r="P40" s="180"/>
      <c r="T40" s="180"/>
      <c r="U40" s="180"/>
      <c r="V40" s="180"/>
      <c r="W40" s="180"/>
      <c r="X40" s="180"/>
      <c r="Y40" s="180"/>
      <c r="Z40" s="180"/>
      <c r="AA40" s="180"/>
      <c r="AB40" s="180"/>
      <c r="AC40" s="180"/>
      <c r="AD40" s="180"/>
      <c r="AE40" s="180"/>
      <c r="AF40" s="180"/>
      <c r="AG40" s="180"/>
    </row>
    <row r="41" spans="3:67" x14ac:dyDescent="0.3">
      <c r="C41" s="180" t="s">
        <v>53</v>
      </c>
      <c r="D41" s="180"/>
      <c r="E41" s="180"/>
      <c r="F41" s="180"/>
      <c r="G41" s="180"/>
      <c r="H41" s="180"/>
      <c r="I41" s="180"/>
      <c r="J41" s="180"/>
      <c r="K41" s="180"/>
      <c r="L41" s="180"/>
      <c r="M41" s="180"/>
      <c r="N41" s="180"/>
      <c r="O41" s="180"/>
      <c r="P41" s="180"/>
      <c r="T41" s="180"/>
      <c r="U41" s="180"/>
      <c r="V41" s="180"/>
      <c r="W41" s="180"/>
      <c r="X41" s="180"/>
      <c r="Y41" s="180"/>
      <c r="Z41" s="180"/>
      <c r="AA41" s="180"/>
      <c r="AB41" s="180"/>
      <c r="AC41" s="180"/>
      <c r="AD41" s="180"/>
      <c r="AE41" s="180"/>
      <c r="AF41" s="180"/>
      <c r="AG41" s="180"/>
    </row>
    <row r="42" spans="3:67" x14ac:dyDescent="0.3">
      <c r="C42" s="180" t="s">
        <v>54</v>
      </c>
      <c r="D42" s="180"/>
      <c r="E42" s="180"/>
      <c r="F42" s="180"/>
      <c r="G42" s="180"/>
      <c r="H42" s="180"/>
      <c r="I42" s="180"/>
      <c r="J42" s="180"/>
      <c r="K42" s="180"/>
      <c r="L42" s="180"/>
      <c r="M42" s="180"/>
      <c r="N42" s="180"/>
      <c r="O42" s="180"/>
      <c r="P42" s="180"/>
      <c r="T42" s="180"/>
      <c r="U42" s="180"/>
      <c r="V42" s="180"/>
      <c r="W42" s="180"/>
      <c r="X42" s="180"/>
      <c r="Y42" s="180"/>
      <c r="Z42" s="180"/>
      <c r="AA42" s="180"/>
      <c r="AB42" s="180"/>
      <c r="AC42" s="180"/>
      <c r="AD42" s="180"/>
      <c r="AE42" s="180"/>
      <c r="AF42" s="180"/>
      <c r="AG42" s="180"/>
    </row>
    <row r="43" spans="3:67" x14ac:dyDescent="0.3">
      <c r="C43" s="180" t="s">
        <v>252</v>
      </c>
      <c r="D43" s="180"/>
      <c r="E43" s="180"/>
      <c r="F43" s="180"/>
      <c r="G43" s="180"/>
      <c r="H43" s="180"/>
      <c r="I43" s="180"/>
      <c r="J43" s="180"/>
      <c r="K43" s="180"/>
      <c r="L43" s="180"/>
      <c r="M43" s="180"/>
      <c r="N43" s="180"/>
      <c r="O43" s="180"/>
      <c r="P43" s="180"/>
      <c r="T43" s="180"/>
      <c r="U43" s="180"/>
      <c r="V43" s="180"/>
      <c r="W43" s="180"/>
      <c r="X43" s="180"/>
      <c r="Y43" s="180"/>
      <c r="Z43" s="180"/>
      <c r="AA43" s="180"/>
      <c r="AB43" s="180"/>
      <c r="AC43" s="180"/>
      <c r="AD43" s="180"/>
      <c r="AE43" s="180"/>
      <c r="AF43" s="180"/>
      <c r="AG43" s="180"/>
    </row>
    <row r="44" spans="3:67" x14ac:dyDescent="0.3">
      <c r="C44" s="179" t="s">
        <v>253</v>
      </c>
      <c r="D44" s="179"/>
      <c r="E44" s="179"/>
      <c r="F44" s="179"/>
      <c r="G44" s="179"/>
      <c r="H44" s="179"/>
      <c r="I44" s="179"/>
      <c r="J44" s="179"/>
      <c r="K44" s="179"/>
      <c r="L44" s="179"/>
      <c r="M44" s="179"/>
      <c r="N44" s="179"/>
      <c r="O44" s="179"/>
      <c r="P44" s="179"/>
      <c r="T44" s="180"/>
      <c r="U44" s="180"/>
      <c r="V44" s="180"/>
      <c r="W44" s="180"/>
      <c r="X44" s="180"/>
      <c r="Y44" s="180"/>
      <c r="Z44" s="180"/>
      <c r="AA44" s="180"/>
      <c r="AB44" s="180"/>
      <c r="AC44" s="180"/>
      <c r="AD44" s="180"/>
      <c r="AE44" s="180"/>
      <c r="AF44" s="180"/>
      <c r="AG44" s="180"/>
    </row>
    <row r="45" spans="3:67" x14ac:dyDescent="0.3">
      <c r="C45" s="180" t="s">
        <v>60</v>
      </c>
      <c r="D45" s="180"/>
      <c r="E45" s="180"/>
      <c r="F45" s="180"/>
      <c r="G45" s="180"/>
      <c r="H45" s="180"/>
      <c r="I45" s="180"/>
      <c r="J45" s="180"/>
      <c r="K45" s="180"/>
      <c r="L45" s="180"/>
      <c r="M45" s="180"/>
      <c r="N45" s="180"/>
      <c r="O45" s="180"/>
      <c r="P45" s="180"/>
      <c r="T45" s="180"/>
      <c r="U45" s="180"/>
      <c r="V45" s="180"/>
      <c r="W45" s="180"/>
      <c r="X45" s="180"/>
      <c r="Y45" s="180"/>
      <c r="Z45" s="180"/>
      <c r="AA45" s="180"/>
      <c r="AB45" s="180"/>
      <c r="AC45" s="180"/>
      <c r="AD45" s="180"/>
      <c r="AE45" s="180"/>
      <c r="AF45" s="180"/>
      <c r="AG45" s="180"/>
    </row>
    <row r="46" spans="3:67" x14ac:dyDescent="0.3">
      <c r="C46" s="179" t="s">
        <v>180</v>
      </c>
      <c r="D46" s="179"/>
      <c r="E46" s="179"/>
      <c r="F46" s="179"/>
      <c r="G46" s="179"/>
      <c r="H46" s="179"/>
      <c r="I46" s="179"/>
      <c r="J46" s="179"/>
      <c r="K46" s="179"/>
      <c r="L46" s="179"/>
      <c r="M46" s="179"/>
      <c r="N46" s="179"/>
      <c r="O46" s="179"/>
      <c r="P46" s="179"/>
      <c r="T46" s="180"/>
      <c r="U46" s="180"/>
      <c r="V46" s="180"/>
      <c r="W46" s="180"/>
      <c r="X46" s="180"/>
      <c r="Y46" s="180"/>
      <c r="Z46" s="180"/>
      <c r="AA46" s="180"/>
      <c r="AB46" s="180"/>
      <c r="AC46" s="180"/>
      <c r="AD46" s="180"/>
      <c r="AE46" s="180"/>
      <c r="AF46" s="180"/>
      <c r="AG46" s="180"/>
    </row>
    <row r="47" spans="3:67" x14ac:dyDescent="0.3">
      <c r="C47" s="180" t="s">
        <v>61</v>
      </c>
      <c r="D47" s="180"/>
      <c r="E47" s="180"/>
      <c r="F47" s="180"/>
      <c r="G47" s="180"/>
      <c r="H47" s="180"/>
      <c r="I47" s="180"/>
      <c r="J47" s="180"/>
      <c r="K47" s="180"/>
      <c r="L47" s="180"/>
      <c r="M47" s="180"/>
      <c r="N47" s="180"/>
      <c r="O47" s="180"/>
      <c r="P47" s="180"/>
      <c r="T47" s="180"/>
      <c r="U47" s="180"/>
      <c r="V47" s="180"/>
      <c r="W47" s="180"/>
      <c r="X47" s="180"/>
      <c r="Y47" s="180"/>
      <c r="Z47" s="180"/>
      <c r="AA47" s="180"/>
      <c r="AB47" s="180"/>
      <c r="AC47" s="180"/>
      <c r="AD47" s="180"/>
      <c r="AE47" s="180"/>
      <c r="AF47" s="180"/>
      <c r="AG47" s="180"/>
    </row>
    <row r="48" spans="3:67" x14ac:dyDescent="0.3">
      <c r="C48" s="179" t="s">
        <v>62</v>
      </c>
      <c r="D48" s="179"/>
      <c r="E48" s="179"/>
      <c r="F48" s="179"/>
      <c r="G48" s="179"/>
      <c r="H48" s="179"/>
      <c r="I48" s="179"/>
      <c r="J48" s="179"/>
      <c r="K48" s="179"/>
      <c r="L48" s="179"/>
      <c r="M48" s="179"/>
      <c r="N48" s="179"/>
      <c r="O48" s="179"/>
      <c r="P48" s="179"/>
      <c r="T48" s="180"/>
      <c r="U48" s="180"/>
      <c r="V48" s="180"/>
      <c r="W48" s="180"/>
      <c r="X48" s="180"/>
      <c r="Y48" s="180"/>
      <c r="Z48" s="180"/>
      <c r="AA48" s="180"/>
      <c r="AB48" s="180"/>
      <c r="AC48" s="180"/>
      <c r="AD48" s="180"/>
      <c r="AE48" s="180"/>
      <c r="AF48" s="180"/>
      <c r="AG48" s="180"/>
    </row>
    <row r="49" spans="3:33" x14ac:dyDescent="0.3">
      <c r="C49" s="180" t="s">
        <v>63</v>
      </c>
      <c r="D49" s="180"/>
      <c r="E49" s="180"/>
      <c r="F49" s="180"/>
      <c r="G49" s="180"/>
      <c r="H49" s="180"/>
      <c r="I49" s="180"/>
      <c r="J49" s="180"/>
      <c r="K49" s="180"/>
      <c r="L49" s="180"/>
      <c r="M49" s="180"/>
      <c r="N49" s="180"/>
      <c r="O49" s="180"/>
      <c r="P49" s="180"/>
      <c r="T49" s="180"/>
      <c r="U49" s="180"/>
      <c r="V49" s="180"/>
      <c r="W49" s="180"/>
      <c r="X49" s="180"/>
      <c r="Y49" s="180"/>
      <c r="Z49" s="180"/>
      <c r="AA49" s="180"/>
      <c r="AB49" s="180"/>
      <c r="AC49" s="180"/>
      <c r="AD49" s="180"/>
      <c r="AE49" s="180"/>
      <c r="AF49" s="180"/>
      <c r="AG49" s="180"/>
    </row>
    <row r="50" spans="3:33" x14ac:dyDescent="0.3">
      <c r="C50" s="181" t="s">
        <v>364</v>
      </c>
      <c r="D50" s="181"/>
      <c r="E50" s="181"/>
      <c r="F50" s="181"/>
      <c r="G50" s="181"/>
      <c r="H50" s="181"/>
      <c r="I50" s="181"/>
      <c r="J50" s="181"/>
      <c r="K50" s="181"/>
      <c r="L50" s="181"/>
      <c r="M50" s="181"/>
      <c r="N50" s="181"/>
      <c r="O50" s="181"/>
      <c r="P50" s="181"/>
    </row>
    <row r="51" spans="3:33" x14ac:dyDescent="0.3">
      <c r="C51" s="180" t="s">
        <v>83</v>
      </c>
      <c r="D51" s="180"/>
      <c r="E51" s="180"/>
      <c r="F51" s="180"/>
      <c r="G51" s="180"/>
      <c r="H51" s="180"/>
      <c r="I51" s="180"/>
      <c r="J51" s="180"/>
      <c r="K51" s="180"/>
      <c r="L51" s="180"/>
      <c r="M51" s="180"/>
      <c r="N51" s="180"/>
      <c r="O51" s="180"/>
      <c r="P51" s="180"/>
    </row>
    <row r="52" spans="3:33" x14ac:dyDescent="0.3">
      <c r="C52" s="180" t="s">
        <v>84</v>
      </c>
      <c r="D52" s="180"/>
      <c r="E52" s="180"/>
      <c r="F52" s="180"/>
      <c r="G52" s="180"/>
      <c r="H52" s="180"/>
      <c r="I52" s="180"/>
      <c r="J52" s="180"/>
      <c r="K52" s="180"/>
      <c r="L52" s="180"/>
      <c r="M52" s="180"/>
      <c r="N52" s="180"/>
      <c r="O52" s="180"/>
      <c r="P52" s="180"/>
    </row>
    <row r="53" spans="3:33" x14ac:dyDescent="0.3">
      <c r="C53" s="180" t="s">
        <v>94</v>
      </c>
      <c r="D53" s="180"/>
      <c r="E53" s="180"/>
      <c r="F53" s="180"/>
      <c r="G53" s="180"/>
      <c r="H53" s="180"/>
      <c r="I53" s="180"/>
      <c r="J53" s="180"/>
      <c r="K53" s="180"/>
      <c r="L53" s="180"/>
      <c r="M53" s="180"/>
      <c r="N53" s="180"/>
      <c r="O53" s="180"/>
      <c r="P53" s="180"/>
    </row>
    <row r="54" spans="3:33" x14ac:dyDescent="0.3">
      <c r="C54" s="180" t="s">
        <v>100</v>
      </c>
      <c r="D54" s="180"/>
      <c r="E54" s="180"/>
      <c r="F54" s="180"/>
      <c r="G54" s="180"/>
      <c r="H54" s="180"/>
      <c r="I54" s="180"/>
      <c r="J54" s="180"/>
      <c r="K54" s="180"/>
      <c r="L54" s="180"/>
      <c r="M54" s="180"/>
      <c r="N54" s="180"/>
      <c r="O54" s="180"/>
      <c r="P54" s="180"/>
    </row>
    <row r="55" spans="3:33" x14ac:dyDescent="0.3">
      <c r="C55" s="180" t="s">
        <v>106</v>
      </c>
      <c r="D55" s="180"/>
      <c r="E55" s="180"/>
      <c r="F55" s="180"/>
      <c r="G55" s="180"/>
      <c r="H55" s="180"/>
      <c r="I55" s="180"/>
      <c r="J55" s="180"/>
      <c r="K55" s="180"/>
      <c r="L55" s="180"/>
      <c r="M55" s="180"/>
      <c r="N55" s="180"/>
      <c r="O55" s="180"/>
      <c r="P55" s="180"/>
    </row>
    <row r="56" spans="3:33" x14ac:dyDescent="0.3">
      <c r="C56" s="179" t="s">
        <v>202</v>
      </c>
      <c r="D56" s="179"/>
      <c r="E56" s="179"/>
      <c r="F56" s="179"/>
      <c r="G56" s="179"/>
      <c r="H56" s="179"/>
      <c r="I56" s="179"/>
      <c r="J56" s="179"/>
      <c r="K56" s="179"/>
      <c r="L56" s="179"/>
      <c r="M56" s="179"/>
      <c r="N56" s="179"/>
      <c r="O56" s="179"/>
      <c r="P56" s="179"/>
    </row>
    <row r="57" spans="3:33" x14ac:dyDescent="0.3">
      <c r="C57" s="179" t="s">
        <v>204</v>
      </c>
      <c r="D57" s="179"/>
      <c r="E57" s="179"/>
      <c r="F57" s="179"/>
      <c r="G57" s="179"/>
      <c r="H57" s="179"/>
      <c r="I57" s="179"/>
      <c r="J57" s="179"/>
      <c r="K57" s="179"/>
      <c r="L57" s="179"/>
      <c r="M57" s="179"/>
      <c r="N57" s="179"/>
      <c r="O57" s="179"/>
      <c r="P57" s="179"/>
    </row>
    <row r="58" spans="3:33" x14ac:dyDescent="0.3">
      <c r="C58" s="179" t="s">
        <v>203</v>
      </c>
      <c r="D58" s="179"/>
      <c r="E58" s="179"/>
      <c r="F58" s="179"/>
      <c r="G58" s="179"/>
      <c r="H58" s="179"/>
      <c r="I58" s="179"/>
      <c r="J58" s="179"/>
      <c r="K58" s="179"/>
      <c r="L58" s="179"/>
      <c r="M58" s="179"/>
      <c r="N58" s="179"/>
      <c r="O58" s="179"/>
      <c r="P58" s="179"/>
    </row>
    <row r="59" spans="3:33" x14ac:dyDescent="0.3">
      <c r="C59" s="179" t="s">
        <v>207</v>
      </c>
      <c r="D59" s="179"/>
      <c r="E59" s="179"/>
      <c r="F59" s="179"/>
      <c r="G59" s="179"/>
      <c r="H59" s="179"/>
      <c r="I59" s="179"/>
      <c r="J59" s="179"/>
      <c r="K59" s="179"/>
      <c r="L59" s="179"/>
      <c r="M59" s="179"/>
      <c r="N59" s="179"/>
      <c r="O59" s="179"/>
      <c r="P59" s="179"/>
    </row>
    <row r="60" spans="3:33" x14ac:dyDescent="0.3">
      <c r="C60" s="14"/>
      <c r="D60" s="14"/>
      <c r="E60" s="14"/>
      <c r="F60" s="14"/>
      <c r="G60" s="14"/>
      <c r="H60" s="14"/>
      <c r="I60" s="14"/>
      <c r="J60" s="14"/>
      <c r="K60" s="14"/>
      <c r="L60" s="14"/>
      <c r="M60" s="14"/>
      <c r="N60" s="14"/>
      <c r="O60" s="14"/>
      <c r="P60" s="14"/>
    </row>
  </sheetData>
  <mergeCells count="173">
    <mergeCell ref="T37:AG37"/>
    <mergeCell ref="T38:AG38"/>
    <mergeCell ref="T39:AG39"/>
    <mergeCell ref="T40:AG40"/>
    <mergeCell ref="C46:P46"/>
    <mergeCell ref="T28:AG28"/>
    <mergeCell ref="T32:AG32"/>
    <mergeCell ref="T41:AG41"/>
    <mergeCell ref="C42:P42"/>
    <mergeCell ref="C36:P36"/>
    <mergeCell ref="C38:P38"/>
    <mergeCell ref="C37:P37"/>
    <mergeCell ref="C43:P43"/>
    <mergeCell ref="C44:P44"/>
    <mergeCell ref="T42:AG42"/>
    <mergeCell ref="C45:P45"/>
    <mergeCell ref="C52:P52"/>
    <mergeCell ref="C48:P48"/>
    <mergeCell ref="C49:P49"/>
    <mergeCell ref="C39:P39"/>
    <mergeCell ref="C40:P40"/>
    <mergeCell ref="C41:P41"/>
    <mergeCell ref="C51:P51"/>
    <mergeCell ref="T26:AG26"/>
    <mergeCell ref="T27:AG27"/>
    <mergeCell ref="C31:P31"/>
    <mergeCell ref="C29:P29"/>
    <mergeCell ref="C30:P30"/>
    <mergeCell ref="C32:P32"/>
    <mergeCell ref="C33:P33"/>
    <mergeCell ref="C34:P34"/>
    <mergeCell ref="C35:P35"/>
    <mergeCell ref="T29:AG29"/>
    <mergeCell ref="T30:AG30"/>
    <mergeCell ref="C27:P27"/>
    <mergeCell ref="C28:P28"/>
    <mergeCell ref="T33:AG33"/>
    <mergeCell ref="T34:AG34"/>
    <mergeCell ref="T35:AG35"/>
    <mergeCell ref="T31:AG31"/>
    <mergeCell ref="T13:AG13"/>
    <mergeCell ref="T14:AG14"/>
    <mergeCell ref="T16:AG16"/>
    <mergeCell ref="T17:AG17"/>
    <mergeCell ref="T18:AG18"/>
    <mergeCell ref="T15:AG15"/>
    <mergeCell ref="C14:P14"/>
    <mergeCell ref="C17:P17"/>
    <mergeCell ref="C26:P26"/>
    <mergeCell ref="C18:P18"/>
    <mergeCell ref="T19:AG19"/>
    <mergeCell ref="T20:AG20"/>
    <mergeCell ref="T21:AG21"/>
    <mergeCell ref="T22:AG22"/>
    <mergeCell ref="T23:AG23"/>
    <mergeCell ref="T24:AG24"/>
    <mergeCell ref="C24:P24"/>
    <mergeCell ref="C25:P25"/>
    <mergeCell ref="C13:P13"/>
    <mergeCell ref="C19:P19"/>
    <mergeCell ref="C20:P20"/>
    <mergeCell ref="C21:P21"/>
    <mergeCell ref="C22:P22"/>
    <mergeCell ref="C23:P23"/>
    <mergeCell ref="B2:P2"/>
    <mergeCell ref="S2:AG2"/>
    <mergeCell ref="C3:P3"/>
    <mergeCell ref="C4:P4"/>
    <mergeCell ref="C7:P7"/>
    <mergeCell ref="C8:P8"/>
    <mergeCell ref="C10:P10"/>
    <mergeCell ref="C12:P12"/>
    <mergeCell ref="C11:P11"/>
    <mergeCell ref="T8:AG8"/>
    <mergeCell ref="C5:P5"/>
    <mergeCell ref="C6:P6"/>
    <mergeCell ref="C9:P9"/>
    <mergeCell ref="T10:AG10"/>
    <mergeCell ref="T11:AG11"/>
    <mergeCell ref="T12:AG12"/>
    <mergeCell ref="AJ2:AX2"/>
    <mergeCell ref="BA2:BO2"/>
    <mergeCell ref="AK3:AX3"/>
    <mergeCell ref="BB3:BO3"/>
    <mergeCell ref="AK4:AX4"/>
    <mergeCell ref="BB4:BO4"/>
    <mergeCell ref="AK5:AX5"/>
    <mergeCell ref="BB8:BO8"/>
    <mergeCell ref="AK6:AX6"/>
    <mergeCell ref="BB9:BO9"/>
    <mergeCell ref="BB7:BO7"/>
    <mergeCell ref="BB6:BO6"/>
    <mergeCell ref="BB5:BO5"/>
    <mergeCell ref="AK7:AX7"/>
    <mergeCell ref="BB10:BO10"/>
    <mergeCell ref="AK8:AX8"/>
    <mergeCell ref="BB11:BO11"/>
    <mergeCell ref="T3:AG3"/>
    <mergeCell ref="T4:AG4"/>
    <mergeCell ref="T5:AG5"/>
    <mergeCell ref="T6:AG6"/>
    <mergeCell ref="T7:AG7"/>
    <mergeCell ref="AK9:AX9"/>
    <mergeCell ref="T9:AG9"/>
    <mergeCell ref="BB12:BO12"/>
    <mergeCell ref="AK10:AX10"/>
    <mergeCell ref="BB13:BO13"/>
    <mergeCell ref="AK11:AX11"/>
    <mergeCell ref="BB14:BO14"/>
    <mergeCell ref="AK12:AX12"/>
    <mergeCell ref="BB15:BO15"/>
    <mergeCell ref="AK13:AX13"/>
    <mergeCell ref="BB16:BO16"/>
    <mergeCell ref="AK16:AX16"/>
    <mergeCell ref="AK14:AX14"/>
    <mergeCell ref="AK15:AX15"/>
    <mergeCell ref="BB17:BO17"/>
    <mergeCell ref="AK17:AX17"/>
    <mergeCell ref="BB18:BO18"/>
    <mergeCell ref="AK18:AX18"/>
    <mergeCell ref="BB19:BO19"/>
    <mergeCell ref="AK19:AX19"/>
    <mergeCell ref="BB20:BO20"/>
    <mergeCell ref="AK20:AX20"/>
    <mergeCell ref="BB21:BO21"/>
    <mergeCell ref="C50:P50"/>
    <mergeCell ref="BB32:BO32"/>
    <mergeCell ref="AK21:AX21"/>
    <mergeCell ref="BB22:BO22"/>
    <mergeCell ref="AK22:AX22"/>
    <mergeCell ref="BB23:BO23"/>
    <mergeCell ref="AK23:AX23"/>
    <mergeCell ref="BB24:BO24"/>
    <mergeCell ref="AK24:AX24"/>
    <mergeCell ref="BB25:BO25"/>
    <mergeCell ref="AK25:AX25"/>
    <mergeCell ref="BB26:BO26"/>
    <mergeCell ref="AK26:AX26"/>
    <mergeCell ref="BB27:BO27"/>
    <mergeCell ref="AK27:AX27"/>
    <mergeCell ref="BB28:BO28"/>
    <mergeCell ref="AK28:AX28"/>
    <mergeCell ref="BB30:BO30"/>
    <mergeCell ref="AK29:AX29"/>
    <mergeCell ref="BB31:BO31"/>
    <mergeCell ref="AK30:AX30"/>
    <mergeCell ref="C47:P47"/>
    <mergeCell ref="T25:AG25"/>
    <mergeCell ref="T36:AG36"/>
    <mergeCell ref="C15:P15"/>
    <mergeCell ref="C16:P16"/>
    <mergeCell ref="C59:P59"/>
    <mergeCell ref="AK31:AX31"/>
    <mergeCell ref="BB33:BO33"/>
    <mergeCell ref="AK32:AX32"/>
    <mergeCell ref="BB34:BO34"/>
    <mergeCell ref="AK33:AX33"/>
    <mergeCell ref="BB35:BO35"/>
    <mergeCell ref="AK34:AX34"/>
    <mergeCell ref="BB36:BO36"/>
    <mergeCell ref="T44:AG44"/>
    <mergeCell ref="T48:AG48"/>
    <mergeCell ref="T49:AG49"/>
    <mergeCell ref="C58:P58"/>
    <mergeCell ref="T45:AG45"/>
    <mergeCell ref="T46:AG46"/>
    <mergeCell ref="T47:AG47"/>
    <mergeCell ref="C53:P53"/>
    <mergeCell ref="C54:P54"/>
    <mergeCell ref="C55:P55"/>
    <mergeCell ref="C56:P56"/>
    <mergeCell ref="C57:P57"/>
    <mergeCell ref="T43:AG43"/>
  </mergeCells>
  <hyperlinks>
    <hyperlink ref="C7:P7" location="'+- Decimals'!A1" display="Adding and Subtracting Using Decimals" xr:uid="{00000000-0004-0000-0100-000000000000}"/>
    <hyperlink ref="C10:P10" location="'+- Directed Numbers'!A1" display="Adding and Subtracting Using Directed Numbers" xr:uid="{00000000-0004-0000-0100-000001000000}"/>
    <hyperlink ref="C11:P11" location="'+- Directed Numbers 2'!A1" display="Adding and Subtracting Using Directed Numbers" xr:uid="{00000000-0004-0000-0100-000002000000}"/>
    <hyperlink ref="T7:AG7" location="'Basic Substitution'!A1" display="Substitution" xr:uid="{00000000-0004-0000-0100-000003000000}"/>
    <hyperlink ref="T5:AG5" location="'Expanding Brackets'!A1" display="Expanding Brackets" xr:uid="{00000000-0004-0000-0100-000004000000}"/>
    <hyperlink ref="T27:AG27" location="'Equating Coefficients'!A1" display="Equating Coefficients" xr:uid="{00000000-0004-0000-0100-000005000000}"/>
    <hyperlink ref="T21:AG21" location="'Simultaneous Equations'!A1" display="Simultaneous Equations" xr:uid="{00000000-0004-0000-0100-000006000000}"/>
    <hyperlink ref="T17:AG17" location="'Solving Inequalities'!A1" display="Solving Inequalities" xr:uid="{00000000-0004-0000-0100-000007000000}"/>
    <hyperlink ref="AK4:AX4" location="'Area of 2D Shapes'!A1" display="Area of 2D Shapes" xr:uid="{00000000-0004-0000-0100-000008000000}"/>
    <hyperlink ref="BB8:BO8" location="'Drawing Pie Charts'!A1" display="Drawing Pie Charts" xr:uid="{00000000-0004-0000-0100-000009000000}"/>
    <hyperlink ref="C12:P12" location="'Fractions of Amounts'!A1" display="Fractions of Amounts" xr:uid="{00000000-0004-0000-0100-00000A000000}"/>
    <hyperlink ref="C14:P14" location="'Simplifying Fractions'!A1" display="Simplifying Fractions" xr:uid="{00000000-0004-0000-0100-00000B000000}"/>
    <hyperlink ref="T31:AG31" location="'Quadratic Sequences'!A1" display="Nth Term of a Quadratic" xr:uid="{00000000-0004-0000-0100-00000C000000}"/>
    <hyperlink ref="C5:P5" location="'Long Multiplication'!A1" display="Long Multiplication" xr:uid="{00000000-0004-0000-0100-00000D000000}"/>
    <hyperlink ref="C6:P6" location="'Short Division'!A1" display="Short Division" xr:uid="{00000000-0004-0000-0100-00000E000000}"/>
    <hyperlink ref="C8:P8" location="'Multiplying Decimals'!A1" display="Multiplying Using Decimals" xr:uid="{00000000-0004-0000-0100-00000F000000}"/>
    <hyperlink ref="C9:P9" location="'Dividing Using Decimals'!A1" display="Dividing Using Decimals" xr:uid="{00000000-0004-0000-0100-000010000000}"/>
    <hyperlink ref="C46:P46" location="'Equating Rations'!A1" display="Equating Rations" xr:uid="{00000000-0004-0000-0100-000011000000}"/>
    <hyperlink ref="C18:P18" location="Indices!A1" display="Powers/Indices" xr:uid="{00000000-0004-0000-0100-000012000000}"/>
    <hyperlink ref="C56:P56" location="'Simplifying Surds'!A1" display="Simplifying Surds" xr:uid="{00000000-0004-0000-0100-000013000000}"/>
    <hyperlink ref="C57:P57" location="'Simplifying Using Surds'!A1" display="Simplifying Using Surds" xr:uid="{00000000-0004-0000-0100-000014000000}"/>
    <hyperlink ref="C58:P58" location="'Expanding Brackets Using Surds'!A1" display="Expanding Brackets Using Surds" xr:uid="{00000000-0004-0000-0100-000015000000}"/>
    <hyperlink ref="BB9:BO9" location="'Scatter Graphs'!A1" display="Scatter Diagrams" xr:uid="{00000000-0004-0000-0100-000016000000}"/>
    <hyperlink ref="C21:P21" location="'Multiply Divide by Powers of 10'!A1" display="Multiplying and Dividing by Powers of 10" xr:uid="{00000000-0004-0000-0100-000017000000}"/>
    <hyperlink ref="C30:P30" location="'Multiplying Fractions'!A1" display="Multiplying Using Fractions" xr:uid="{00000000-0004-0000-0100-000019000000}"/>
    <hyperlink ref="C59:P59" location="'Rationalising The Denominator'!A1" display="Rationalising The Denominator" xr:uid="{00000000-0004-0000-0100-00001A000000}"/>
    <hyperlink ref="C13:P13" location="'Equivalent Fractions'!A1" display="Equivalent Fractions" xr:uid="{00000000-0004-0000-0100-00001B000000}"/>
    <hyperlink ref="C19:P19" location="'Multiplying by Powers of 10'!A1" display="Multiplying by Powers of 10" xr:uid="{00000000-0004-0000-0100-00001C000000}"/>
    <hyperlink ref="C20:P20" location="'Divide by Powers of 10'!A1" display="Dividing by Powers of 10" xr:uid="{00000000-0004-0000-0100-00001D000000}"/>
    <hyperlink ref="C28:P28" location="'Comparing Fractions'!A1" display="Comparing Fractions" xr:uid="{00000000-0004-0000-0100-00001E000000}"/>
    <hyperlink ref="C48:P48" location="'Percentage Change'!A1" display="Percentage Change" xr:uid="{00000000-0004-0000-0100-00001F000000}"/>
    <hyperlink ref="T13:AG13" location="'Solving Equations'!A1" display="Solving Equations" xr:uid="{00000000-0004-0000-0100-000020000000}"/>
    <hyperlink ref="C31:P31" location="'Dividing Using Fractions'!A1" display="Dividing Using Fractions" xr:uid="{00000000-0004-0000-0100-000021000000}"/>
    <hyperlink ref="C44:P44" location="'Write Ratios 1n'!A1" display="Writing Ratios in the Form 1 : n" xr:uid="{00000000-0004-0000-0100-000022000000}"/>
    <hyperlink ref="AK13:AX13" location="Speed!A1" display="Speed, Distance, Time" xr:uid="{00000000-0004-0000-0100-000023000000}"/>
    <hyperlink ref="BB6:BO6" location="Median!A1" display="Median" xr:uid="{00000000-0004-0000-0100-000024000000}"/>
    <hyperlink ref="C22:P22" location="Rounding!A1" display="Rounding" xr:uid="{00000000-0004-0000-0100-000025000000}"/>
    <hyperlink ref="C17:P17" location="'Factors, Multiples and Primes'!A1" display="Factors, Multiples and Primes" xr:uid="{00000000-0004-0000-0100-000026000000}"/>
    <hyperlink ref="C15:P15" location="Multiples!A1" display="Multiples" xr:uid="{00000000-0004-0000-0100-000027000000}"/>
    <hyperlink ref="C16:P16" location="Factors!A1" display="Factors" xr:uid="{00000000-0004-0000-0100-000028000000}"/>
    <hyperlink ref="T20:AG20" location="'Equation of a Straight Line'!A1" display="Equation of a Straight Line" xr:uid="{00000000-0004-0000-0100-000029000000}"/>
    <hyperlink ref="BB7:BO7" location="Mean!A1" display="Mean" xr:uid="{00000000-0004-0000-0100-00002A000000}"/>
    <hyperlink ref="C37:P37" location="'Standard Form in Context'!A1" display="Calculating Using Standard Form in Context" xr:uid="{00000000-0004-0000-0100-00002B000000}"/>
    <hyperlink ref="AK15:AX15" location="'Compound Compound Measures'!A1" display="Compound Compound Measures" xr:uid="{00000000-0004-0000-0100-00002C000000}"/>
    <hyperlink ref="C50:P50" location="'Compound Percentages'!A1" display="Compound Percentages" xr:uid="{00000000-0004-0000-0100-00002D000000}"/>
    <hyperlink ref="C29:P29" location="'+- Fractions'!A1" display="Adding and Subtracting Using Fractions" xr:uid="{679EF355-1195-4D4A-8E50-F07A33EE3F58}"/>
    <hyperlink ref="BB13:BO13" location="'Cumulative Frequency'!x" display="Cumulative Frequency" xr:uid="{2C2ED8F6-04E0-4081-9787-8761EA348BF0}"/>
    <hyperlink ref="C32:P32" location="'Order of Operations'!A1" display="Order of Operations" xr:uid="{37777F23-3A19-4614-BBF1-E938764A117E}"/>
  </hyperlinks>
  <pageMargins left="0.25" right="0.25"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79998168889431442"/>
  </sheetPr>
  <dimension ref="A1:AL98"/>
  <sheetViews>
    <sheetView zoomScaleNormal="100" workbookViewId="0">
      <selection activeCell="BS76" sqref="BS76"/>
    </sheetView>
  </sheetViews>
  <sheetFormatPr defaultColWidth="2.88671875" defaultRowHeight="14.4" x14ac:dyDescent="0.3"/>
  <cols>
    <col min="2" max="2" width="2.88671875" customWidth="1"/>
    <col min="5" max="8" width="2.88671875" customWidth="1"/>
    <col min="12" max="12" width="2.88671875" customWidth="1"/>
    <col min="14" max="16" width="2.88671875" customWidth="1"/>
    <col min="21" max="21" width="2.88671875" customWidth="1"/>
    <col min="23" max="25" width="2.88671875" customWidth="1"/>
    <col min="30" max="33"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6"/>
      <c r="B2" s="6"/>
      <c r="C2" s="6"/>
      <c r="D2" s="241" t="s">
        <v>283</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34"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34"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34"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34"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34"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x14ac:dyDescent="0.3">
      <c r="A8" s="6"/>
      <c r="B8" s="6"/>
      <c r="C8" s="6"/>
      <c r="D8" s="5" t="s">
        <v>0</v>
      </c>
      <c r="E8" s="8">
        <f ca="1">RANDBETWEEN(5,12)</f>
        <v>8</v>
      </c>
      <c r="F8" s="5"/>
      <c r="G8" s="5"/>
      <c r="H8" s="5"/>
      <c r="I8" s="5"/>
      <c r="J8" s="5"/>
      <c r="K8" s="5"/>
      <c r="L8" s="5"/>
      <c r="M8" s="5" t="s">
        <v>1</v>
      </c>
      <c r="N8" s="8">
        <f ca="1">INDEX($AF$8:$AF$13,RANDBETWEEN(1,6))</f>
        <v>12</v>
      </c>
      <c r="O8" s="8">
        <f ca="1">VLOOKUP(N8,$AF$8:$AG$13,2,FALSE)</f>
        <v>16</v>
      </c>
      <c r="P8" s="5"/>
      <c r="Q8" s="5"/>
      <c r="R8" s="5"/>
      <c r="S8" s="5"/>
      <c r="T8" s="5"/>
      <c r="U8" s="5"/>
      <c r="V8" s="5" t="s">
        <v>2</v>
      </c>
      <c r="W8" s="8">
        <f ca="1">INDEX($AF$8:$AF$13,RANDBETWEEN(1,6))</f>
        <v>10</v>
      </c>
      <c r="X8" s="8">
        <f ca="1">VLOOKUP(W8,$AF$8:$AG$13,2,FALSE)</f>
        <v>15</v>
      </c>
      <c r="Y8" s="5"/>
      <c r="Z8" s="5"/>
      <c r="AA8" s="5"/>
      <c r="AB8" s="5"/>
      <c r="AC8" s="5"/>
      <c r="AD8" s="5"/>
      <c r="AE8" s="5"/>
      <c r="AF8" s="9">
        <v>4</v>
      </c>
      <c r="AG8" s="9">
        <v>6</v>
      </c>
      <c r="AH8" s="9">
        <v>10</v>
      </c>
    </row>
    <row r="9" spans="1:34" ht="15" customHeight="1" x14ac:dyDescent="0.3">
      <c r="A9" s="6"/>
      <c r="B9" s="6"/>
      <c r="C9" s="6"/>
      <c r="D9" s="272" t="str">
        <f ca="1">CONCATENATE("Write the first five multiples of ",E8)</f>
        <v>Write the first five multiples of 8</v>
      </c>
      <c r="E9" s="272"/>
      <c r="F9" s="272"/>
      <c r="G9" s="272"/>
      <c r="H9" s="272"/>
      <c r="I9" s="272"/>
      <c r="J9" s="272"/>
      <c r="K9" s="272"/>
      <c r="L9" s="272"/>
      <c r="M9" s="272" t="str">
        <f ca="1">CONCATENATE("Write the LCM of ",N8," and ",O8)</f>
        <v>Write the LCM of 12 and 16</v>
      </c>
      <c r="N9" s="272"/>
      <c r="O9" s="272"/>
      <c r="P9" s="272"/>
      <c r="Q9" s="272"/>
      <c r="R9" s="272"/>
      <c r="S9" s="272"/>
      <c r="T9" s="272"/>
      <c r="U9" s="272"/>
      <c r="V9" s="242" t="str">
        <f ca="1">CONCATENATE("The LCM of two numbers is ",LCM(W8:X8),". One of the numbers is ",W8,". What is the other number?")</f>
        <v>The LCM of two numbers is 30. One of the numbers is 10. What is the other number?</v>
      </c>
      <c r="W9" s="242"/>
      <c r="X9" s="242"/>
      <c r="Y9" s="242"/>
      <c r="Z9" s="242"/>
      <c r="AA9" s="242"/>
      <c r="AB9" s="242"/>
      <c r="AC9" s="242"/>
      <c r="AD9" s="242"/>
      <c r="AE9" s="51"/>
      <c r="AF9" s="9">
        <v>6</v>
      </c>
      <c r="AG9" s="9">
        <v>9</v>
      </c>
      <c r="AH9" s="9">
        <v>15</v>
      </c>
    </row>
    <row r="10" spans="1:34" ht="15" customHeight="1" x14ac:dyDescent="0.3">
      <c r="A10" s="6"/>
      <c r="B10" s="6"/>
      <c r="C10" s="6"/>
      <c r="D10" s="272"/>
      <c r="E10" s="272"/>
      <c r="F10" s="272"/>
      <c r="G10" s="272"/>
      <c r="H10" s="272"/>
      <c r="I10" s="272"/>
      <c r="J10" s="272"/>
      <c r="K10" s="272"/>
      <c r="L10" s="272"/>
      <c r="M10" s="272"/>
      <c r="N10" s="272"/>
      <c r="O10" s="272"/>
      <c r="P10" s="272"/>
      <c r="Q10" s="272"/>
      <c r="R10" s="272"/>
      <c r="S10" s="272"/>
      <c r="T10" s="272"/>
      <c r="U10" s="272"/>
      <c r="V10" s="242"/>
      <c r="W10" s="242"/>
      <c r="X10" s="242"/>
      <c r="Y10" s="242"/>
      <c r="Z10" s="242"/>
      <c r="AA10" s="242"/>
      <c r="AB10" s="242"/>
      <c r="AC10" s="242"/>
      <c r="AD10" s="242"/>
      <c r="AE10" s="51"/>
      <c r="AF10" s="9">
        <v>8</v>
      </c>
      <c r="AG10" s="9">
        <v>12</v>
      </c>
      <c r="AH10" s="9">
        <v>15</v>
      </c>
    </row>
    <row r="11" spans="1:34" ht="15" customHeight="1" x14ac:dyDescent="0.3">
      <c r="A11" s="6"/>
      <c r="B11" s="6"/>
      <c r="C11" s="6"/>
      <c r="D11" s="272"/>
      <c r="E11" s="272"/>
      <c r="F11" s="272"/>
      <c r="G11" s="272"/>
      <c r="H11" s="272"/>
      <c r="I11" s="272"/>
      <c r="J11" s="272"/>
      <c r="K11" s="272"/>
      <c r="L11" s="272"/>
      <c r="M11" s="272"/>
      <c r="N11" s="272"/>
      <c r="O11" s="272"/>
      <c r="P11" s="272"/>
      <c r="Q11" s="272"/>
      <c r="R11" s="272"/>
      <c r="S11" s="272"/>
      <c r="T11" s="272"/>
      <c r="U11" s="272"/>
      <c r="V11" s="242"/>
      <c r="W11" s="242"/>
      <c r="X11" s="242"/>
      <c r="Y11" s="242"/>
      <c r="Z11" s="242"/>
      <c r="AA11" s="242"/>
      <c r="AB11" s="242"/>
      <c r="AC11" s="242"/>
      <c r="AD11" s="242"/>
      <c r="AE11" s="51"/>
      <c r="AF11" s="9">
        <v>10</v>
      </c>
      <c r="AG11" s="9">
        <v>15</v>
      </c>
      <c r="AH11" s="9">
        <v>20</v>
      </c>
    </row>
    <row r="12" spans="1:34" ht="15" customHeight="1" x14ac:dyDescent="0.3">
      <c r="A12" s="6"/>
      <c r="B12" s="6"/>
      <c r="C12" s="6"/>
      <c r="D12" s="272"/>
      <c r="E12" s="272"/>
      <c r="F12" s="272"/>
      <c r="G12" s="272"/>
      <c r="H12" s="272"/>
      <c r="I12" s="272"/>
      <c r="J12" s="272"/>
      <c r="K12" s="272"/>
      <c r="L12" s="272"/>
      <c r="M12" s="272"/>
      <c r="N12" s="272"/>
      <c r="O12" s="272"/>
      <c r="P12" s="272"/>
      <c r="Q12" s="272"/>
      <c r="R12" s="272"/>
      <c r="S12" s="272"/>
      <c r="T12" s="272"/>
      <c r="U12" s="272"/>
      <c r="V12" s="242"/>
      <c r="W12" s="242"/>
      <c r="X12" s="242"/>
      <c r="Y12" s="242"/>
      <c r="Z12" s="242"/>
      <c r="AA12" s="242"/>
      <c r="AB12" s="242"/>
      <c r="AC12" s="242"/>
      <c r="AD12" s="242"/>
      <c r="AE12" s="51"/>
      <c r="AF12" s="9">
        <v>12</v>
      </c>
      <c r="AG12" s="9">
        <v>16</v>
      </c>
      <c r="AH12" s="9">
        <v>20</v>
      </c>
    </row>
    <row r="13" spans="1:34" ht="14.4" customHeight="1" x14ac:dyDescent="0.3">
      <c r="A13" s="6"/>
      <c r="B13" s="6"/>
      <c r="C13" s="6"/>
      <c r="D13" s="272"/>
      <c r="E13" s="272"/>
      <c r="F13" s="272"/>
      <c r="G13" s="272"/>
      <c r="H13" s="272"/>
      <c r="I13" s="272"/>
      <c r="J13" s="272"/>
      <c r="K13" s="272"/>
      <c r="L13" s="272"/>
      <c r="M13" s="272"/>
      <c r="N13" s="272"/>
      <c r="O13" s="272"/>
      <c r="P13" s="272"/>
      <c r="Q13" s="272"/>
      <c r="R13" s="272"/>
      <c r="S13" s="272"/>
      <c r="T13" s="272"/>
      <c r="U13" s="272"/>
      <c r="V13" s="242"/>
      <c r="W13" s="242"/>
      <c r="X13" s="242"/>
      <c r="Y13" s="242"/>
      <c r="Z13" s="242"/>
      <c r="AA13" s="242"/>
      <c r="AB13" s="242"/>
      <c r="AC13" s="242"/>
      <c r="AD13" s="242"/>
      <c r="AE13" s="5"/>
      <c r="AF13" s="9">
        <v>15</v>
      </c>
      <c r="AG13" s="9">
        <v>20</v>
      </c>
      <c r="AH13" s="9">
        <v>25</v>
      </c>
    </row>
    <row r="14" spans="1:34" ht="15" customHeight="1" x14ac:dyDescent="0.3">
      <c r="A14" s="6"/>
      <c r="B14" s="6"/>
      <c r="C14" s="6"/>
      <c r="D14" s="272"/>
      <c r="E14" s="272"/>
      <c r="F14" s="272"/>
      <c r="G14" s="272"/>
      <c r="H14" s="272"/>
      <c r="I14" s="272"/>
      <c r="J14" s="272"/>
      <c r="K14" s="272"/>
      <c r="L14" s="272"/>
      <c r="M14" s="272"/>
      <c r="N14" s="272"/>
      <c r="O14" s="272"/>
      <c r="P14" s="272"/>
      <c r="Q14" s="272"/>
      <c r="R14" s="272"/>
      <c r="S14" s="272"/>
      <c r="T14" s="272"/>
      <c r="U14" s="272"/>
      <c r="V14" s="242"/>
      <c r="W14" s="242"/>
      <c r="X14" s="242"/>
      <c r="Y14" s="242"/>
      <c r="Z14" s="242"/>
      <c r="AA14" s="242"/>
      <c r="AB14" s="242"/>
      <c r="AC14" s="242"/>
      <c r="AD14" s="242"/>
      <c r="AE14" s="51"/>
      <c r="AF14" s="9">
        <v>18</v>
      </c>
      <c r="AG14" s="9">
        <v>24</v>
      </c>
      <c r="AH14" s="9">
        <v>30</v>
      </c>
    </row>
    <row r="15" spans="1:34" ht="15" customHeight="1" x14ac:dyDescent="0.3">
      <c r="A15" s="6"/>
      <c r="B15" s="6"/>
      <c r="C15" s="6"/>
      <c r="D15" s="272"/>
      <c r="E15" s="272"/>
      <c r="F15" s="272"/>
      <c r="G15" s="272"/>
      <c r="H15" s="272"/>
      <c r="I15" s="272"/>
      <c r="J15" s="272"/>
      <c r="K15" s="272"/>
      <c r="L15" s="272"/>
      <c r="M15" s="272"/>
      <c r="N15" s="272"/>
      <c r="O15" s="272"/>
      <c r="P15" s="272"/>
      <c r="Q15" s="272"/>
      <c r="R15" s="272"/>
      <c r="S15" s="272"/>
      <c r="T15" s="272"/>
      <c r="U15" s="272"/>
      <c r="V15" s="242"/>
      <c r="W15" s="242"/>
      <c r="X15" s="242"/>
      <c r="Y15" s="242"/>
      <c r="Z15" s="242"/>
      <c r="AA15" s="242"/>
      <c r="AB15" s="242"/>
      <c r="AC15" s="242"/>
      <c r="AD15" s="242"/>
      <c r="AE15" s="51"/>
      <c r="AF15" s="9">
        <v>24</v>
      </c>
      <c r="AG15" s="9">
        <v>30</v>
      </c>
      <c r="AH15" s="9">
        <v>45</v>
      </c>
    </row>
    <row r="16" spans="1:34" ht="15" customHeight="1" x14ac:dyDescent="0.3">
      <c r="A16" s="6"/>
      <c r="B16" s="6"/>
      <c r="C16" s="6"/>
      <c r="D16" s="5" t="s">
        <v>3</v>
      </c>
      <c r="E16" s="8">
        <f ca="1">INDEX(AF8:AF11,RANDBETWEEN(1,4))</f>
        <v>10</v>
      </c>
      <c r="F16" s="8">
        <f ca="1">VLOOKUP(E16,$AF$8:$AG$11,2,FALSE)</f>
        <v>15</v>
      </c>
      <c r="G16" s="8"/>
      <c r="H16" s="8"/>
      <c r="I16" s="8"/>
      <c r="J16" s="8">
        <f ca="1">LCM(E16:F16)/E16</f>
        <v>3</v>
      </c>
      <c r="K16" s="8">
        <f ca="1">LCM(E16:F16)/F16</f>
        <v>2</v>
      </c>
      <c r="L16" s="8"/>
      <c r="M16" s="5" t="s">
        <v>4</v>
      </c>
      <c r="N16" s="8">
        <f ca="1">INDEX($AF$10:$AF$15,RANDBETWEEN(1,6))</f>
        <v>24</v>
      </c>
      <c r="O16" s="8">
        <f ca="1">VLOOKUP(N16,$AF$10:$AG$15,2,FALSE)</f>
        <v>30</v>
      </c>
      <c r="P16" s="8"/>
      <c r="Q16" s="8"/>
      <c r="R16" s="8"/>
      <c r="S16" s="8"/>
      <c r="T16" s="8">
        <f ca="1">RANDBETWEEN(9,15)</f>
        <v>15</v>
      </c>
      <c r="U16" s="8" t="str">
        <f>"00"</f>
        <v>00</v>
      </c>
      <c r="V16" s="5" t="s">
        <v>5</v>
      </c>
      <c r="W16" s="8">
        <f ca="1">INDEX($AF$8:$AF$15,RANDBETWEEN(1,8))</f>
        <v>10</v>
      </c>
      <c r="X16" s="8">
        <f ca="1">VLOOKUP(W16,$AF$8:$AH$15,2,FALSE)</f>
        <v>15</v>
      </c>
      <c r="Y16" s="8">
        <f ca="1">VLOOKUP(W16,$AF$8:$AH$15,3,FALSE)</f>
        <v>20</v>
      </c>
      <c r="Z16" s="5"/>
      <c r="AA16" s="5"/>
      <c r="AB16" s="5"/>
      <c r="AC16" s="5"/>
      <c r="AD16" s="5"/>
      <c r="AE16" s="51"/>
      <c r="AF16" s="6"/>
      <c r="AG16" s="6"/>
      <c r="AH16" s="6"/>
    </row>
    <row r="17" spans="1:34" ht="15" customHeight="1" x14ac:dyDescent="0.3">
      <c r="A17" s="6"/>
      <c r="B17" s="6"/>
      <c r="C17" s="6"/>
      <c r="D17" s="274" t="str">
        <f ca="1">CONCATENATE("Hot dogs come in packs of ",E16," and buns come in packs of ",F16,". If I want to buy hot dogs and buns so that there are no hot dogs or buns left over at the end, what is the minimum number of packs of each I could buy?")</f>
        <v>Hot dogs come in packs of 10 and buns come in packs of 15. If I want to buy hot dogs and buns so that there are no hot dogs or buns left over at the end, what is the minimum number of packs of each I could buy?</v>
      </c>
      <c r="E17" s="274"/>
      <c r="F17" s="274"/>
      <c r="G17" s="274"/>
      <c r="H17" s="274"/>
      <c r="I17" s="274"/>
      <c r="J17" s="274"/>
      <c r="K17" s="274"/>
      <c r="L17" s="274"/>
      <c r="M17" s="273" t="str">
        <f ca="1">CONCATENATE("Two buses leave the same stand at ",T16," ",U16,". If Bus A leaves every ",N16," minutes and Bus B leaves every ",O16," minutes, when is the next time they will leave the stand together?")</f>
        <v>Two buses leave the same stand at 15 00. If Bus A leaves every 24 minutes and Bus B leaves every 30 minutes, when is the next time they will leave the stand together?</v>
      </c>
      <c r="N17" s="273"/>
      <c r="O17" s="273"/>
      <c r="P17" s="273"/>
      <c r="Q17" s="273"/>
      <c r="R17" s="273"/>
      <c r="S17" s="273"/>
      <c r="T17" s="273"/>
      <c r="U17" s="273"/>
      <c r="V17" s="273" t="str">
        <f ca="1">CONCATENATE("A machine beeps every ",W16," seconds, buzzes every ",X16," seconds and clicks every ",Y16," seconds. How long is it between each time the machines beeps, buzzes and clicks at the same time?")</f>
        <v>A machine beeps every 10 seconds, buzzes every 15 seconds and clicks every 20 seconds. How long is it between each time the machines beeps, buzzes and clicks at the same time?</v>
      </c>
      <c r="W17" s="273"/>
      <c r="X17" s="273"/>
      <c r="Y17" s="273"/>
      <c r="Z17" s="273"/>
      <c r="AA17" s="273"/>
      <c r="AB17" s="273"/>
      <c r="AC17" s="273"/>
      <c r="AD17" s="273"/>
      <c r="AE17" s="51"/>
      <c r="AF17" s="6"/>
      <c r="AG17" s="6"/>
      <c r="AH17" s="6"/>
    </row>
    <row r="18" spans="1:34" ht="14.4" customHeight="1" x14ac:dyDescent="0.3">
      <c r="A18" s="6"/>
      <c r="B18" s="6"/>
      <c r="C18" s="6"/>
      <c r="D18" s="274"/>
      <c r="E18" s="274"/>
      <c r="F18" s="274"/>
      <c r="G18" s="274"/>
      <c r="H18" s="274"/>
      <c r="I18" s="274"/>
      <c r="J18" s="274"/>
      <c r="K18" s="274"/>
      <c r="L18" s="274"/>
      <c r="M18" s="273"/>
      <c r="N18" s="273"/>
      <c r="O18" s="273"/>
      <c r="P18" s="273"/>
      <c r="Q18" s="273"/>
      <c r="R18" s="273"/>
      <c r="S18" s="273"/>
      <c r="T18" s="273"/>
      <c r="U18" s="273"/>
      <c r="V18" s="273"/>
      <c r="W18" s="273"/>
      <c r="X18" s="273"/>
      <c r="Y18" s="273"/>
      <c r="Z18" s="273"/>
      <c r="AA18" s="273"/>
      <c r="AB18" s="273"/>
      <c r="AC18" s="273"/>
      <c r="AD18" s="273"/>
      <c r="AE18" s="5"/>
      <c r="AF18" s="6"/>
      <c r="AG18" s="5"/>
      <c r="AH18" s="6"/>
    </row>
    <row r="19" spans="1:34" ht="15" customHeight="1" x14ac:dyDescent="0.3">
      <c r="A19" s="6"/>
      <c r="B19" s="6"/>
      <c r="C19" s="6"/>
      <c r="D19" s="274"/>
      <c r="E19" s="274"/>
      <c r="F19" s="274"/>
      <c r="G19" s="274"/>
      <c r="H19" s="274"/>
      <c r="I19" s="274"/>
      <c r="J19" s="274"/>
      <c r="K19" s="274"/>
      <c r="L19" s="274"/>
      <c r="M19" s="273"/>
      <c r="N19" s="273"/>
      <c r="O19" s="273"/>
      <c r="P19" s="273"/>
      <c r="Q19" s="273"/>
      <c r="R19" s="273"/>
      <c r="S19" s="273"/>
      <c r="T19" s="273"/>
      <c r="U19" s="273"/>
      <c r="V19" s="273"/>
      <c r="W19" s="273"/>
      <c r="X19" s="273"/>
      <c r="Y19" s="273"/>
      <c r="Z19" s="273"/>
      <c r="AA19" s="273"/>
      <c r="AB19" s="273"/>
      <c r="AC19" s="273"/>
      <c r="AD19" s="273"/>
      <c r="AE19" s="51"/>
      <c r="AF19" s="6"/>
      <c r="AG19" s="6"/>
      <c r="AH19" s="6"/>
    </row>
    <row r="20" spans="1:34" ht="15" customHeight="1" x14ac:dyDescent="0.3">
      <c r="A20" s="6"/>
      <c r="B20" s="6"/>
      <c r="C20" s="6"/>
      <c r="D20" s="274"/>
      <c r="E20" s="274"/>
      <c r="F20" s="274"/>
      <c r="G20" s="274"/>
      <c r="H20" s="274"/>
      <c r="I20" s="274"/>
      <c r="J20" s="274"/>
      <c r="K20" s="274"/>
      <c r="L20" s="274"/>
      <c r="M20" s="273"/>
      <c r="N20" s="273"/>
      <c r="O20" s="273"/>
      <c r="P20" s="273"/>
      <c r="Q20" s="273"/>
      <c r="R20" s="273"/>
      <c r="S20" s="273"/>
      <c r="T20" s="273"/>
      <c r="U20" s="273"/>
      <c r="V20" s="273"/>
      <c r="W20" s="273"/>
      <c r="X20" s="273"/>
      <c r="Y20" s="273"/>
      <c r="Z20" s="273"/>
      <c r="AA20" s="273"/>
      <c r="AB20" s="273"/>
      <c r="AC20" s="273"/>
      <c r="AD20" s="273"/>
      <c r="AE20" s="51"/>
      <c r="AF20" s="6"/>
      <c r="AG20" s="6"/>
      <c r="AH20" s="6"/>
    </row>
    <row r="21" spans="1:34" ht="15" customHeight="1" x14ac:dyDescent="0.3">
      <c r="A21" s="6"/>
      <c r="B21" s="6"/>
      <c r="C21" s="6"/>
      <c r="D21" s="274"/>
      <c r="E21" s="274"/>
      <c r="F21" s="274"/>
      <c r="G21" s="274"/>
      <c r="H21" s="274"/>
      <c r="I21" s="274"/>
      <c r="J21" s="274"/>
      <c r="K21" s="274"/>
      <c r="L21" s="274"/>
      <c r="M21" s="273"/>
      <c r="N21" s="273"/>
      <c r="O21" s="273"/>
      <c r="P21" s="273"/>
      <c r="Q21" s="273"/>
      <c r="R21" s="273"/>
      <c r="S21" s="273"/>
      <c r="T21" s="273"/>
      <c r="U21" s="273"/>
      <c r="V21" s="273"/>
      <c r="W21" s="273"/>
      <c r="X21" s="273"/>
      <c r="Y21" s="273"/>
      <c r="Z21" s="273"/>
      <c r="AA21" s="273"/>
      <c r="AB21" s="273"/>
      <c r="AC21" s="273"/>
      <c r="AD21" s="273"/>
      <c r="AE21" s="51"/>
      <c r="AF21" s="6"/>
      <c r="AG21" s="6"/>
      <c r="AH21" s="6"/>
    </row>
    <row r="22" spans="1:34" ht="15" customHeight="1" x14ac:dyDescent="0.3">
      <c r="A22" s="6"/>
      <c r="B22" s="6"/>
      <c r="C22" s="6"/>
      <c r="D22" s="274"/>
      <c r="E22" s="274"/>
      <c r="F22" s="274"/>
      <c r="G22" s="274"/>
      <c r="H22" s="274"/>
      <c r="I22" s="274"/>
      <c r="J22" s="274"/>
      <c r="K22" s="274"/>
      <c r="L22" s="274"/>
      <c r="M22" s="273"/>
      <c r="N22" s="273"/>
      <c r="O22" s="273"/>
      <c r="P22" s="273"/>
      <c r="Q22" s="273"/>
      <c r="R22" s="273"/>
      <c r="S22" s="273"/>
      <c r="T22" s="273"/>
      <c r="U22" s="273"/>
      <c r="V22" s="273"/>
      <c r="W22" s="273"/>
      <c r="X22" s="273"/>
      <c r="Y22" s="273"/>
      <c r="Z22" s="273"/>
      <c r="AA22" s="273"/>
      <c r="AB22" s="273"/>
      <c r="AC22" s="273"/>
      <c r="AD22" s="273"/>
      <c r="AE22" s="51"/>
      <c r="AF22" s="6"/>
      <c r="AG22" s="6"/>
      <c r="AH22" s="6"/>
    </row>
    <row r="23" spans="1:34" ht="14.4" customHeight="1" x14ac:dyDescent="0.3">
      <c r="A23" s="6"/>
      <c r="B23" s="6"/>
      <c r="C23" s="6"/>
      <c r="D23" s="274"/>
      <c r="E23" s="274"/>
      <c r="F23" s="274"/>
      <c r="G23" s="274"/>
      <c r="H23" s="274"/>
      <c r="I23" s="274"/>
      <c r="J23" s="274"/>
      <c r="K23" s="274"/>
      <c r="L23" s="274"/>
      <c r="M23" s="273"/>
      <c r="N23" s="273"/>
      <c r="O23" s="273"/>
      <c r="P23" s="273"/>
      <c r="Q23" s="273"/>
      <c r="R23" s="273"/>
      <c r="S23" s="273"/>
      <c r="T23" s="273"/>
      <c r="U23" s="273"/>
      <c r="V23" s="273"/>
      <c r="W23" s="273"/>
      <c r="X23" s="273"/>
      <c r="Y23" s="273"/>
      <c r="Z23" s="273"/>
      <c r="AA23" s="273"/>
      <c r="AB23" s="273"/>
      <c r="AC23" s="273"/>
      <c r="AD23" s="273"/>
      <c r="AE23" s="6"/>
      <c r="AF23" s="6"/>
      <c r="AG23" s="6"/>
      <c r="AH23" s="6"/>
    </row>
    <row r="24" spans="1:34"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4"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4"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4" x14ac:dyDescent="0.3">
      <c r="A27" s="3"/>
      <c r="B27" s="3"/>
      <c r="C27" s="3"/>
      <c r="D27" s="239" t="str">
        <f>D2</f>
        <v>Multiples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72" t="str">
        <f ca="1">D9</f>
        <v>Write the first five multiples of 8</v>
      </c>
      <c r="E34" s="272"/>
      <c r="F34" s="272"/>
      <c r="G34" s="272"/>
      <c r="H34" s="272"/>
      <c r="I34" s="272"/>
      <c r="J34" s="272"/>
      <c r="K34" s="272"/>
      <c r="L34" s="272"/>
      <c r="M34" s="272" t="str">
        <f ca="1">M9</f>
        <v>Write the LCM of 12 and 16</v>
      </c>
      <c r="N34" s="272"/>
      <c r="O34" s="272"/>
      <c r="P34" s="272"/>
      <c r="Q34" s="272"/>
      <c r="R34" s="272"/>
      <c r="S34" s="272"/>
      <c r="T34" s="272"/>
      <c r="U34" s="272"/>
      <c r="V34" s="272" t="str">
        <f ca="1">V9</f>
        <v>The LCM of two numbers is 30. One of the numbers is 10. What is the other number?</v>
      </c>
      <c r="W34" s="272"/>
      <c r="X34" s="272"/>
      <c r="Y34" s="272"/>
      <c r="Z34" s="272"/>
      <c r="AA34" s="272"/>
      <c r="AB34" s="272"/>
      <c r="AC34" s="272"/>
      <c r="AD34" s="272"/>
      <c r="AE34" s="130"/>
      <c r="AF34" s="3"/>
      <c r="AG34" s="3"/>
      <c r="AH34" s="3"/>
    </row>
    <row r="35" spans="1:38" ht="15" customHeight="1" x14ac:dyDescent="0.3">
      <c r="A35" s="3"/>
      <c r="B35" s="3"/>
      <c r="C35" s="3"/>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130"/>
      <c r="AF35" s="3"/>
      <c r="AG35" s="3"/>
      <c r="AH35" s="3"/>
    </row>
    <row r="36" spans="1:38" ht="15" customHeight="1" x14ac:dyDescent="0.3">
      <c r="A36" s="3"/>
      <c r="B36" s="3"/>
      <c r="C36" s="3"/>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130"/>
      <c r="AF36" s="3"/>
      <c r="AG36" s="3"/>
      <c r="AH36" s="3"/>
    </row>
    <row r="37" spans="1:38" ht="15" customHeight="1" x14ac:dyDescent="0.3">
      <c r="A37" s="3"/>
      <c r="B37" s="3"/>
      <c r="C37" s="3"/>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130"/>
      <c r="AF37" s="3"/>
      <c r="AG37" s="3"/>
      <c r="AH37" s="3"/>
    </row>
    <row r="38" spans="1:38" x14ac:dyDescent="0.3">
      <c r="A38" s="3"/>
      <c r="B38" s="3"/>
      <c r="C38" s="3"/>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4"/>
      <c r="AF38" s="3"/>
      <c r="AG38" s="3"/>
      <c r="AH38" s="3"/>
    </row>
    <row r="39" spans="1:38" ht="15" customHeight="1" x14ac:dyDescent="0.3">
      <c r="A39" s="3"/>
      <c r="B39" s="3"/>
      <c r="C39" s="3"/>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130"/>
      <c r="AF39" s="3"/>
      <c r="AG39" s="3"/>
      <c r="AH39" s="3"/>
    </row>
    <row r="40" spans="1:38" ht="15" customHeight="1" x14ac:dyDescent="0.3">
      <c r="A40" s="3"/>
      <c r="B40" s="3"/>
      <c r="C40" s="3"/>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74" t="str">
        <f ca="1">D17</f>
        <v>Hot dogs come in packs of 10 and buns come in packs of 15. If I want to buy hot dogs and buns so that there are no hot dogs or buns left over at the end, what is the minimum number of packs of each I could buy?</v>
      </c>
      <c r="E42" s="274"/>
      <c r="F42" s="274"/>
      <c r="G42" s="274"/>
      <c r="H42" s="274"/>
      <c r="I42" s="274"/>
      <c r="J42" s="274"/>
      <c r="K42" s="274"/>
      <c r="L42" s="274"/>
      <c r="M42" s="273" t="str">
        <f ca="1">M17</f>
        <v>Two buses leave the same stand at 15 00. If Bus A leaves every 24 minutes and Bus B leaves every 30 minutes, when is the next time they will leave the stand together?</v>
      </c>
      <c r="N42" s="273"/>
      <c r="O42" s="273"/>
      <c r="P42" s="273"/>
      <c r="Q42" s="273"/>
      <c r="R42" s="273"/>
      <c r="S42" s="273"/>
      <c r="T42" s="273"/>
      <c r="U42" s="273"/>
      <c r="V42" s="273" t="str">
        <f ca="1">V17</f>
        <v>A machine beeps every 10 seconds, buzzes every 15 seconds and clicks every 20 seconds. How long is it between each time the machines beeps, buzzes and clicks at the same time?</v>
      </c>
      <c r="W42" s="273"/>
      <c r="X42" s="273"/>
      <c r="Y42" s="273"/>
      <c r="Z42" s="273"/>
      <c r="AA42" s="273"/>
      <c r="AB42" s="273"/>
      <c r="AC42" s="273"/>
      <c r="AD42" s="273"/>
      <c r="AE42" s="130"/>
      <c r="AF42" s="3"/>
      <c r="AG42" s="3"/>
      <c r="AH42" s="3"/>
    </row>
    <row r="43" spans="1:38" x14ac:dyDescent="0.3">
      <c r="A43" s="3"/>
      <c r="B43" s="3"/>
      <c r="C43" s="3"/>
      <c r="D43" s="274"/>
      <c r="E43" s="274"/>
      <c r="F43" s="274"/>
      <c r="G43" s="274"/>
      <c r="H43" s="274"/>
      <c r="I43" s="274"/>
      <c r="J43" s="274"/>
      <c r="K43" s="274"/>
      <c r="L43" s="274"/>
      <c r="M43" s="273"/>
      <c r="N43" s="273"/>
      <c r="O43" s="273"/>
      <c r="P43" s="273"/>
      <c r="Q43" s="273"/>
      <c r="R43" s="273"/>
      <c r="S43" s="273"/>
      <c r="T43" s="273"/>
      <c r="U43" s="273"/>
      <c r="V43" s="273"/>
      <c r="W43" s="273"/>
      <c r="X43" s="273"/>
      <c r="Y43" s="273"/>
      <c r="Z43" s="273"/>
      <c r="AA43" s="273"/>
      <c r="AB43" s="273"/>
      <c r="AC43" s="273"/>
      <c r="AD43" s="273"/>
      <c r="AE43" s="4"/>
      <c r="AF43" s="3"/>
      <c r="AG43" s="3"/>
      <c r="AH43" s="3"/>
      <c r="AL43" s="7"/>
    </row>
    <row r="44" spans="1:38" ht="15" customHeight="1" x14ac:dyDescent="0.3">
      <c r="A44" s="3"/>
      <c r="B44" s="3"/>
      <c r="C44" s="3"/>
      <c r="D44" s="274"/>
      <c r="E44" s="274"/>
      <c r="F44" s="274"/>
      <c r="G44" s="274"/>
      <c r="H44" s="274"/>
      <c r="I44" s="274"/>
      <c r="J44" s="274"/>
      <c r="K44" s="274"/>
      <c r="L44" s="274"/>
      <c r="M44" s="273"/>
      <c r="N44" s="273"/>
      <c r="O44" s="273"/>
      <c r="P44" s="273"/>
      <c r="Q44" s="273"/>
      <c r="R44" s="273"/>
      <c r="S44" s="273"/>
      <c r="T44" s="273"/>
      <c r="U44" s="273"/>
      <c r="V44" s="273"/>
      <c r="W44" s="273"/>
      <c r="X44" s="273"/>
      <c r="Y44" s="273"/>
      <c r="Z44" s="273"/>
      <c r="AA44" s="273"/>
      <c r="AB44" s="273"/>
      <c r="AC44" s="273"/>
      <c r="AD44" s="273"/>
      <c r="AE44" s="130"/>
      <c r="AF44" s="3"/>
      <c r="AG44" s="3"/>
      <c r="AH44" s="3"/>
    </row>
    <row r="45" spans="1:38" ht="15" customHeight="1" x14ac:dyDescent="0.3">
      <c r="A45" s="3"/>
      <c r="B45" s="3"/>
      <c r="C45" s="3"/>
      <c r="D45" s="274"/>
      <c r="E45" s="274"/>
      <c r="F45" s="274"/>
      <c r="G45" s="274"/>
      <c r="H45" s="274"/>
      <c r="I45" s="274"/>
      <c r="J45" s="274"/>
      <c r="K45" s="274"/>
      <c r="L45" s="274"/>
      <c r="M45" s="273"/>
      <c r="N45" s="273"/>
      <c r="O45" s="273"/>
      <c r="P45" s="273"/>
      <c r="Q45" s="273"/>
      <c r="R45" s="273"/>
      <c r="S45" s="273"/>
      <c r="T45" s="273"/>
      <c r="U45" s="273"/>
      <c r="V45" s="273"/>
      <c r="W45" s="273"/>
      <c r="X45" s="273"/>
      <c r="Y45" s="273"/>
      <c r="Z45" s="273"/>
      <c r="AA45" s="273"/>
      <c r="AB45" s="273"/>
      <c r="AC45" s="273"/>
      <c r="AD45" s="273"/>
      <c r="AE45" s="130"/>
      <c r="AF45" s="3"/>
      <c r="AG45" s="3"/>
      <c r="AH45" s="3"/>
    </row>
    <row r="46" spans="1:38" ht="15" customHeight="1" x14ac:dyDescent="0.3">
      <c r="A46" s="3"/>
      <c r="B46" s="3"/>
      <c r="C46" s="3"/>
      <c r="D46" s="274"/>
      <c r="E46" s="274"/>
      <c r="F46" s="274"/>
      <c r="G46" s="274"/>
      <c r="H46" s="274"/>
      <c r="I46" s="274"/>
      <c r="J46" s="274"/>
      <c r="K46" s="274"/>
      <c r="L46" s="274"/>
      <c r="M46" s="273"/>
      <c r="N46" s="273"/>
      <c r="O46" s="273"/>
      <c r="P46" s="273"/>
      <c r="Q46" s="273"/>
      <c r="R46" s="273"/>
      <c r="S46" s="273"/>
      <c r="T46" s="273"/>
      <c r="U46" s="273"/>
      <c r="V46" s="273"/>
      <c r="W46" s="273"/>
      <c r="X46" s="273"/>
      <c r="Y46" s="273"/>
      <c r="Z46" s="273"/>
      <c r="AA46" s="273"/>
      <c r="AB46" s="273"/>
      <c r="AC46" s="273"/>
      <c r="AD46" s="273"/>
      <c r="AE46" s="130"/>
      <c r="AF46" s="3"/>
      <c r="AG46" s="3"/>
      <c r="AH46" s="3"/>
    </row>
    <row r="47" spans="1:38" ht="15" customHeight="1" x14ac:dyDescent="0.3">
      <c r="A47" s="3"/>
      <c r="B47" s="3"/>
      <c r="C47" s="3"/>
      <c r="D47" s="274"/>
      <c r="E47" s="274"/>
      <c r="F47" s="274"/>
      <c r="G47" s="274"/>
      <c r="H47" s="274"/>
      <c r="I47" s="274"/>
      <c r="J47" s="274"/>
      <c r="K47" s="274"/>
      <c r="L47" s="274"/>
      <c r="M47" s="273"/>
      <c r="N47" s="273"/>
      <c r="O47" s="273"/>
      <c r="P47" s="273"/>
      <c r="Q47" s="273"/>
      <c r="R47" s="273"/>
      <c r="S47" s="273"/>
      <c r="T47" s="273"/>
      <c r="U47" s="273"/>
      <c r="V47" s="273"/>
      <c r="W47" s="273"/>
      <c r="X47" s="273"/>
      <c r="Y47" s="273"/>
      <c r="Z47" s="273"/>
      <c r="AA47" s="273"/>
      <c r="AB47" s="273"/>
      <c r="AC47" s="273"/>
      <c r="AD47" s="273"/>
      <c r="AE47" s="130"/>
      <c r="AF47" s="3"/>
      <c r="AG47" s="3"/>
      <c r="AH47" s="3"/>
    </row>
    <row r="48" spans="1:38" x14ac:dyDescent="0.3">
      <c r="A48" s="3"/>
      <c r="B48" s="3"/>
      <c r="C48" s="3"/>
      <c r="D48" s="274"/>
      <c r="E48" s="274"/>
      <c r="F48" s="274"/>
      <c r="G48" s="274"/>
      <c r="H48" s="274"/>
      <c r="I48" s="274"/>
      <c r="J48" s="274"/>
      <c r="K48" s="274"/>
      <c r="L48" s="274"/>
      <c r="M48" s="273"/>
      <c r="N48" s="273"/>
      <c r="O48" s="273"/>
      <c r="P48" s="273"/>
      <c r="Q48" s="273"/>
      <c r="R48" s="273"/>
      <c r="S48" s="273"/>
      <c r="T48" s="273"/>
      <c r="U48" s="273"/>
      <c r="V48" s="273"/>
      <c r="W48" s="273"/>
      <c r="X48" s="273"/>
      <c r="Y48" s="273"/>
      <c r="Z48" s="273"/>
      <c r="AA48" s="273"/>
      <c r="AB48" s="273"/>
      <c r="AC48" s="273"/>
      <c r="AD48" s="27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Multiples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t="str">
        <f ca="1">CONCATENATE(E8*1,", ",E8*2,", ",E8*3,", ",E8*4,", ",E8*5,", …")</f>
        <v>8, 16, 24, 32, 40, …</v>
      </c>
      <c r="E58" s="244"/>
      <c r="F58" s="244"/>
      <c r="G58" s="244"/>
      <c r="H58" s="244"/>
      <c r="I58" s="244"/>
      <c r="J58" s="244"/>
      <c r="K58" s="244"/>
      <c r="L58" s="244"/>
      <c r="M58" s="244">
        <f ca="1">LCM(N8:O8)</f>
        <v>48</v>
      </c>
      <c r="N58" s="244"/>
      <c r="O58" s="244"/>
      <c r="P58" s="244"/>
      <c r="Q58" s="244"/>
      <c r="R58" s="244"/>
      <c r="S58" s="244"/>
      <c r="T58" s="244"/>
      <c r="U58" s="244"/>
      <c r="V58" s="244">
        <f ca="1">X8</f>
        <v>15</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t="str">
        <f ca="1">CONCATENATE(J16," packs of hot dogs and ",K16," packs of buns")</f>
        <v>3 packs of hot dogs and 2 packs of buns</v>
      </c>
      <c r="E66" s="244"/>
      <c r="F66" s="244"/>
      <c r="G66" s="244"/>
      <c r="H66" s="244"/>
      <c r="I66" s="244"/>
      <c r="J66" s="244"/>
      <c r="K66" s="244"/>
      <c r="L66" s="244"/>
      <c r="M66" s="244" t="str">
        <f ca="1">IF(LCM(N16:O16)/60&lt;1,CONCATENATE(T16," ",LCM(N16:O16)),IF(LCM(N16:O16)/60=1,CONCATENATE(T16+1," 00"),
CONCATENATE(T16+QUOTIENT(LCM(N16:O16),60)," ",TEXT(MOD(LCM(N16:O16),60),"00"))))</f>
        <v>17 00</v>
      </c>
      <c r="N66" s="244"/>
      <c r="O66" s="244"/>
      <c r="P66" s="244"/>
      <c r="Q66" s="244"/>
      <c r="R66" s="244"/>
      <c r="S66" s="244"/>
      <c r="T66" s="244"/>
      <c r="U66" s="244"/>
      <c r="V66" s="244" t="str">
        <f ca="1">CONCATENATE(LCM(W16:Y16)," seconds")</f>
        <v>60 seconds</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62">
        <f ca="1">RANDBETWEEN(2,3)</f>
        <v>3</v>
      </c>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Multiples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8, 16, 24, 32, 40, …</v>
      </c>
      <c r="E83" s="244"/>
      <c r="F83" s="244"/>
      <c r="G83" s="244"/>
      <c r="H83" s="244"/>
      <c r="I83" s="244"/>
      <c r="J83" s="244"/>
      <c r="K83" s="244"/>
      <c r="L83" s="244"/>
      <c r="M83" s="244">
        <f ca="1">M58</f>
        <v>48</v>
      </c>
      <c r="N83" s="244"/>
      <c r="O83" s="244"/>
      <c r="P83" s="244"/>
      <c r="Q83" s="244"/>
      <c r="R83" s="244"/>
      <c r="S83" s="244"/>
      <c r="T83" s="244"/>
      <c r="U83" s="244"/>
      <c r="V83" s="244">
        <f ca="1">V58</f>
        <v>15</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t="str">
        <f ca="1">D66</f>
        <v>3 packs of hot dogs and 2 packs of buns</v>
      </c>
      <c r="E91" s="244"/>
      <c r="F91" s="244"/>
      <c r="G91" s="244"/>
      <c r="H91" s="244"/>
      <c r="I91" s="244"/>
      <c r="J91" s="244"/>
      <c r="K91" s="244"/>
      <c r="L91" s="244"/>
      <c r="M91" s="244" t="str">
        <f ca="1">M66</f>
        <v>17 00</v>
      </c>
      <c r="N91" s="244"/>
      <c r="O91" s="244"/>
      <c r="P91" s="244"/>
      <c r="Q91" s="244"/>
      <c r="R91" s="244"/>
      <c r="S91" s="244"/>
      <c r="T91" s="244"/>
      <c r="U91" s="244"/>
      <c r="V91" s="244" t="str">
        <f ca="1">V66</f>
        <v>60 seconds</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62">
        <f ca="1">RANDBETWEEN(2,3)</f>
        <v>3</v>
      </c>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sheetProtection algorithmName="SHA-512" hashValue="38y2ey46wz3CkwAbxxSFFK5ozvhPEGizYe1h5jUIxu9fOeCym+MeVdMUPpcWm1PvW+gdc43YFiRdixHEUuk7sw==" saltValue="1/gDFAEG9welR4x/iGVxNg==" spinCount="100000" sheet="1" objects="1" scenarios="1"/>
  <mergeCells count="28">
    <mergeCell ref="D2:Z6"/>
    <mergeCell ref="D9:L15"/>
    <mergeCell ref="M9:U15"/>
    <mergeCell ref="V9:AD15"/>
    <mergeCell ref="D17:L23"/>
    <mergeCell ref="M17:U23"/>
    <mergeCell ref="V17:AD23"/>
    <mergeCell ref="D27:Z31"/>
    <mergeCell ref="D34:L40"/>
    <mergeCell ref="M34:U40"/>
    <mergeCell ref="V34:AD40"/>
    <mergeCell ref="D42:L48"/>
    <mergeCell ref="M42:U48"/>
    <mergeCell ref="V42:AD48"/>
    <mergeCell ref="D51:Z55"/>
    <mergeCell ref="D58:L64"/>
    <mergeCell ref="M58:U64"/>
    <mergeCell ref="V58:AD64"/>
    <mergeCell ref="D66:L72"/>
    <mergeCell ref="M66:U72"/>
    <mergeCell ref="V66:AD72"/>
    <mergeCell ref="D76:Z80"/>
    <mergeCell ref="D83:L89"/>
    <mergeCell ref="M83:U89"/>
    <mergeCell ref="V83:AD89"/>
    <mergeCell ref="D91:L97"/>
    <mergeCell ref="M91:U97"/>
    <mergeCell ref="V91:AD97"/>
  </mergeCells>
  <hyperlinks>
    <hyperlink ref="A1" location="Contents!A1" display="Go Back" xr:uid="{00000000-0004-0000-1300-000000000000}"/>
  </hyperlinks>
  <pageMargins left="0.25" right="0.25"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theme="7" tint="0.79998168889431442"/>
  </sheetPr>
  <dimension ref="A1:AL98"/>
  <sheetViews>
    <sheetView zoomScale="80" zoomScaleNormal="80" workbookViewId="0"/>
  </sheetViews>
  <sheetFormatPr defaultColWidth="2.88671875" defaultRowHeight="14.4" x14ac:dyDescent="0.3"/>
  <cols>
    <col min="2" max="2" width="2.88671875" customWidth="1"/>
    <col min="5" max="5" width="2.88671875" customWidth="1"/>
    <col min="12" max="12" width="2.88671875" customWidth="1"/>
    <col min="19" max="20" width="2.88671875" customWidth="1"/>
    <col min="26"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6"/>
      <c r="B2" s="6"/>
      <c r="C2" s="6"/>
      <c r="D2" s="245" t="s">
        <v>238</v>
      </c>
      <c r="E2" s="245"/>
      <c r="F2" s="245"/>
      <c r="G2" s="245"/>
      <c r="H2" s="245"/>
      <c r="I2" s="245"/>
      <c r="J2" s="245"/>
      <c r="K2" s="245"/>
      <c r="L2" s="245"/>
      <c r="M2" s="245"/>
      <c r="N2" s="245"/>
      <c r="O2" s="245"/>
      <c r="P2" s="245"/>
      <c r="Q2" s="245"/>
      <c r="R2" s="245"/>
      <c r="S2" s="245"/>
      <c r="T2" s="245"/>
      <c r="U2" s="245"/>
      <c r="V2" s="245"/>
      <c r="W2" s="245"/>
      <c r="X2" s="245"/>
      <c r="Y2" s="245"/>
      <c r="Z2" s="245"/>
      <c r="AA2" s="6"/>
      <c r="AB2" s="6"/>
      <c r="AC2" s="6"/>
      <c r="AD2" s="6"/>
      <c r="AE2" s="6"/>
      <c r="AF2" s="6"/>
      <c r="AG2" s="6"/>
      <c r="AH2" s="3"/>
    </row>
    <row r="3" spans="1:38" x14ac:dyDescent="0.3">
      <c r="A3" s="6"/>
      <c r="B3" s="6"/>
      <c r="C3" s="6"/>
      <c r="D3" s="245"/>
      <c r="E3" s="245"/>
      <c r="F3" s="245"/>
      <c r="G3" s="245"/>
      <c r="H3" s="245"/>
      <c r="I3" s="245"/>
      <c r="J3" s="245"/>
      <c r="K3" s="245"/>
      <c r="L3" s="245"/>
      <c r="M3" s="245"/>
      <c r="N3" s="245"/>
      <c r="O3" s="245"/>
      <c r="P3" s="245"/>
      <c r="Q3" s="245"/>
      <c r="R3" s="245"/>
      <c r="S3" s="245"/>
      <c r="T3" s="245"/>
      <c r="U3" s="245"/>
      <c r="V3" s="245"/>
      <c r="W3" s="245"/>
      <c r="X3" s="245"/>
      <c r="Y3" s="245"/>
      <c r="Z3" s="245"/>
      <c r="AA3" s="6"/>
      <c r="AB3" s="6"/>
      <c r="AC3" s="6"/>
      <c r="AD3" s="6"/>
      <c r="AE3" s="6"/>
      <c r="AF3" s="6"/>
      <c r="AG3" s="6"/>
      <c r="AH3" s="3"/>
    </row>
    <row r="4" spans="1:38" x14ac:dyDescent="0.3">
      <c r="A4" s="6"/>
      <c r="B4" s="6"/>
      <c r="C4" s="6"/>
      <c r="D4" s="245"/>
      <c r="E4" s="245"/>
      <c r="F4" s="245"/>
      <c r="G4" s="245"/>
      <c r="H4" s="245"/>
      <c r="I4" s="245"/>
      <c r="J4" s="245"/>
      <c r="K4" s="245"/>
      <c r="L4" s="245"/>
      <c r="M4" s="245"/>
      <c r="N4" s="245"/>
      <c r="O4" s="245"/>
      <c r="P4" s="245"/>
      <c r="Q4" s="245"/>
      <c r="R4" s="245"/>
      <c r="S4" s="245"/>
      <c r="T4" s="245"/>
      <c r="U4" s="245"/>
      <c r="V4" s="245"/>
      <c r="W4" s="245"/>
      <c r="X4" s="245"/>
      <c r="Y4" s="245"/>
      <c r="Z4" s="245"/>
      <c r="AA4" s="6"/>
      <c r="AB4" s="6"/>
      <c r="AC4" s="6"/>
      <c r="AD4" s="6"/>
      <c r="AE4" s="6"/>
      <c r="AF4" s="6"/>
      <c r="AG4" s="6"/>
      <c r="AH4" s="3"/>
    </row>
    <row r="5" spans="1:38" x14ac:dyDescent="0.3">
      <c r="A5" s="6"/>
      <c r="B5" s="6"/>
      <c r="C5" s="6"/>
      <c r="D5" s="245"/>
      <c r="E5" s="245"/>
      <c r="F5" s="245"/>
      <c r="G5" s="245"/>
      <c r="H5" s="245"/>
      <c r="I5" s="245"/>
      <c r="J5" s="245"/>
      <c r="K5" s="245"/>
      <c r="L5" s="245"/>
      <c r="M5" s="245"/>
      <c r="N5" s="245"/>
      <c r="O5" s="245"/>
      <c r="P5" s="245"/>
      <c r="Q5" s="245"/>
      <c r="R5" s="245"/>
      <c r="S5" s="245"/>
      <c r="T5" s="245"/>
      <c r="U5" s="245"/>
      <c r="V5" s="245"/>
      <c r="W5" s="245"/>
      <c r="X5" s="245"/>
      <c r="Y5" s="245"/>
      <c r="Z5" s="245"/>
      <c r="AA5" s="6"/>
      <c r="AB5" s="6"/>
      <c r="AC5" s="6"/>
      <c r="AD5" s="6"/>
      <c r="AE5" s="6"/>
      <c r="AF5" s="6"/>
      <c r="AG5" s="6"/>
      <c r="AH5" s="3"/>
    </row>
    <row r="6" spans="1:38" x14ac:dyDescent="0.3">
      <c r="A6" s="6"/>
      <c r="B6" s="6"/>
      <c r="C6" s="6"/>
      <c r="D6" s="245"/>
      <c r="E6" s="245"/>
      <c r="F6" s="245"/>
      <c r="G6" s="245"/>
      <c r="H6" s="245"/>
      <c r="I6" s="245"/>
      <c r="J6" s="245"/>
      <c r="K6" s="245"/>
      <c r="L6" s="245"/>
      <c r="M6" s="245"/>
      <c r="N6" s="245"/>
      <c r="O6" s="245"/>
      <c r="P6" s="245"/>
      <c r="Q6" s="245"/>
      <c r="R6" s="245"/>
      <c r="S6" s="245"/>
      <c r="T6" s="245"/>
      <c r="U6" s="245"/>
      <c r="V6" s="245"/>
      <c r="W6" s="245"/>
      <c r="X6" s="245"/>
      <c r="Y6" s="245"/>
      <c r="Z6" s="245"/>
      <c r="AA6" s="6"/>
      <c r="AB6" s="6"/>
      <c r="AC6" s="6"/>
      <c r="AD6" s="6"/>
      <c r="AE6" s="6"/>
      <c r="AF6" s="6"/>
      <c r="AG6" s="6"/>
      <c r="AH6" s="3"/>
    </row>
    <row r="7" spans="1:38"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
    </row>
    <row r="8" spans="1:38" x14ac:dyDescent="0.3">
      <c r="A8" s="9">
        <v>1</v>
      </c>
      <c r="B8" s="9"/>
      <c r="C8" s="6"/>
      <c r="D8" s="5" t="s">
        <v>0</v>
      </c>
      <c r="E8" s="8">
        <f ca="1">RANDBETWEEN(2,9)</f>
        <v>4</v>
      </c>
      <c r="F8" s="8">
        <v>1</v>
      </c>
      <c r="G8" s="8"/>
      <c r="H8" s="5"/>
      <c r="I8" s="5"/>
      <c r="J8" s="5"/>
      <c r="K8" s="5" t="s">
        <v>1</v>
      </c>
      <c r="L8" s="8">
        <f ca="1">RANDBETWEEN(3,25)</f>
        <v>5</v>
      </c>
      <c r="M8" s="8">
        <f ca="1">RANDBETWEEN(2,3)</f>
        <v>2</v>
      </c>
      <c r="N8" s="5"/>
      <c r="O8" s="5"/>
      <c r="P8" s="5"/>
      <c r="Q8" s="5"/>
      <c r="R8" s="5" t="s">
        <v>2</v>
      </c>
      <c r="S8" s="8">
        <f ca="1">RANDBETWEEN(12,99)</f>
        <v>20</v>
      </c>
      <c r="T8" s="8">
        <f ca="1">RANDBETWEEN(1,2)</f>
        <v>1</v>
      </c>
      <c r="U8" s="5"/>
      <c r="V8" s="5"/>
      <c r="W8" s="5"/>
      <c r="X8" s="5"/>
      <c r="Y8" s="5" t="s">
        <v>3</v>
      </c>
      <c r="Z8" s="8">
        <f ca="1">RANDBETWEEN(12,99)/10</f>
        <v>3.5</v>
      </c>
      <c r="AA8" s="8">
        <f ca="1">RANDBETWEEN(2,3)</f>
        <v>3</v>
      </c>
      <c r="AB8" s="5"/>
      <c r="AC8" s="5"/>
      <c r="AD8" s="5"/>
      <c r="AE8" s="5"/>
      <c r="AF8" s="6"/>
      <c r="AG8" s="6"/>
      <c r="AH8" s="3"/>
      <c r="AL8" s="10"/>
    </row>
    <row r="9" spans="1:38" ht="15" customHeight="1" x14ac:dyDescent="0.3">
      <c r="A9" s="9">
        <v>2</v>
      </c>
      <c r="B9" s="75" t="s">
        <v>182</v>
      </c>
      <c r="C9" s="6"/>
      <c r="D9" s="217" t="str">
        <f ca="1">CONCATENATE(E8," × ",10^F8)</f>
        <v>4 × 10</v>
      </c>
      <c r="E9" s="217"/>
      <c r="F9" s="217"/>
      <c r="G9" s="217"/>
      <c r="H9" s="217"/>
      <c r="I9" s="217"/>
      <c r="J9" s="217"/>
      <c r="K9" s="217" t="str">
        <f ca="1">CONCATENATE(L8," × ",10^M8)</f>
        <v>5 × 100</v>
      </c>
      <c r="L9" s="217"/>
      <c r="M9" s="217"/>
      <c r="N9" s="217"/>
      <c r="O9" s="217"/>
      <c r="P9" s="217"/>
      <c r="Q9" s="217"/>
      <c r="R9" s="217" t="str">
        <f ca="1">CONCATENATE(10^T8," × ",S8)</f>
        <v>10 × 20</v>
      </c>
      <c r="S9" s="217"/>
      <c r="T9" s="217"/>
      <c r="U9" s="217"/>
      <c r="V9" s="217"/>
      <c r="W9" s="217"/>
      <c r="X9" s="217"/>
      <c r="Y9" s="217" t="str">
        <f ca="1">CONCATENATE(Z8," × ",10^AA8)</f>
        <v>3.5 × 1000</v>
      </c>
      <c r="Z9" s="217"/>
      <c r="AA9" s="217"/>
      <c r="AB9" s="217"/>
      <c r="AC9" s="217"/>
      <c r="AD9" s="217"/>
      <c r="AE9" s="217"/>
      <c r="AF9" s="6"/>
      <c r="AG9" s="6"/>
      <c r="AH9" s="3"/>
    </row>
    <row r="10" spans="1:38" ht="15" customHeight="1" x14ac:dyDescent="0.3">
      <c r="A10" s="9">
        <v>3</v>
      </c>
      <c r="B10" s="75" t="s">
        <v>183</v>
      </c>
      <c r="C10" s="6"/>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6"/>
      <c r="AG10" s="6"/>
      <c r="AH10" s="3"/>
    </row>
    <row r="11" spans="1:38" ht="15" customHeight="1" x14ac:dyDescent="0.3">
      <c r="A11" s="9">
        <v>4</v>
      </c>
      <c r="B11" s="75" t="s">
        <v>184</v>
      </c>
      <c r="C11" s="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
      <c r="AG11" s="6"/>
      <c r="AH11" s="3"/>
    </row>
    <row r="12" spans="1:38" ht="15" customHeight="1" x14ac:dyDescent="0.3">
      <c r="A12" s="9">
        <v>5</v>
      </c>
      <c r="B12" s="75" t="s">
        <v>185</v>
      </c>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
      <c r="AG12" s="63"/>
      <c r="AH12" s="3"/>
    </row>
    <row r="13" spans="1:38" x14ac:dyDescent="0.3">
      <c r="A13" s="9">
        <v>6</v>
      </c>
      <c r="B13" s="75" t="s">
        <v>186</v>
      </c>
      <c r="C13" s="6"/>
      <c r="D13" s="5" t="s">
        <v>4</v>
      </c>
      <c r="E13" s="8">
        <f ca="1">RANDBETWEEN(121,999)/100</f>
        <v>6.44</v>
      </c>
      <c r="F13" s="8">
        <f ca="1">RANDBETWEEN(1,2)</f>
        <v>1</v>
      </c>
      <c r="G13" s="5"/>
      <c r="H13" s="5"/>
      <c r="I13" s="5"/>
      <c r="J13" s="5"/>
      <c r="K13" s="5" t="s">
        <v>5</v>
      </c>
      <c r="L13" s="8">
        <f ca="1">RANDBETWEEN(11,99)/100</f>
        <v>0.28000000000000003</v>
      </c>
      <c r="M13" s="8">
        <f ca="1">RANDBETWEEN(2,3)</f>
        <v>3</v>
      </c>
      <c r="N13" s="5"/>
      <c r="O13" s="5"/>
      <c r="P13" s="5"/>
      <c r="Q13" s="5"/>
      <c r="R13" s="5" t="s">
        <v>6</v>
      </c>
      <c r="S13" s="8">
        <f ca="1">RANDBETWEEN(12,99)/10</f>
        <v>9.1999999999999993</v>
      </c>
      <c r="T13" s="8">
        <f ca="1">RANDBETWEEN(2,3)</f>
        <v>3</v>
      </c>
      <c r="U13" s="5"/>
      <c r="V13" s="5"/>
      <c r="W13" s="5"/>
      <c r="X13" s="5"/>
      <c r="Y13" s="5" t="s">
        <v>7</v>
      </c>
      <c r="Z13" s="8">
        <f ca="1">((RANDBETWEEN(5,200)*5)-RANDBETWEEN(1,4))/10^RANDBETWEEN(2,2)</f>
        <v>3.92</v>
      </c>
      <c r="AA13" s="8">
        <f ca="1">RANDBETWEEN(3,5)</f>
        <v>5</v>
      </c>
      <c r="AB13" s="5"/>
      <c r="AC13" s="5"/>
      <c r="AD13" s="5"/>
      <c r="AE13" s="5"/>
      <c r="AF13" s="6"/>
      <c r="AG13" s="6"/>
      <c r="AH13" s="3"/>
    </row>
    <row r="14" spans="1:38" ht="15" customHeight="1" x14ac:dyDescent="0.3">
      <c r="A14" s="6"/>
      <c r="B14" s="6"/>
      <c r="C14" s="6"/>
      <c r="D14" s="217" t="str">
        <f ca="1">CONCATENATE(E13," × ",10^F13)</f>
        <v>6.44 × 10</v>
      </c>
      <c r="E14" s="217"/>
      <c r="F14" s="217"/>
      <c r="G14" s="217"/>
      <c r="H14" s="217"/>
      <c r="I14" s="217"/>
      <c r="J14" s="217"/>
      <c r="K14" s="217" t="str">
        <f ca="1">CONCATENATE(10^M13," × ",L13)</f>
        <v>1000 × 0.28</v>
      </c>
      <c r="L14" s="217"/>
      <c r="M14" s="217"/>
      <c r="N14" s="217"/>
      <c r="O14" s="217"/>
      <c r="P14" s="217"/>
      <c r="Q14" s="217"/>
      <c r="R14" s="217" t="str">
        <f ca="1">CONCATENATE(S13," × 10",VLOOKUP(T13,$A$8:$B$13,2,FALSE))</f>
        <v>9.2 × 10³</v>
      </c>
      <c r="S14" s="217"/>
      <c r="T14" s="217"/>
      <c r="U14" s="217"/>
      <c r="V14" s="217"/>
      <c r="W14" s="217"/>
      <c r="X14" s="217"/>
      <c r="Y14" s="217" t="str">
        <f ca="1">CONCATENATE(Z13," × 10",VLOOKUP(AA13,$A$8:$B$13,2,FALSE))</f>
        <v>3.92 × 10⁵</v>
      </c>
      <c r="Z14" s="217"/>
      <c r="AA14" s="217"/>
      <c r="AB14" s="217"/>
      <c r="AC14" s="217"/>
      <c r="AD14" s="217"/>
      <c r="AE14" s="217"/>
      <c r="AF14" s="6"/>
      <c r="AG14" s="6"/>
      <c r="AH14" s="3"/>
      <c r="AL14" s="10"/>
    </row>
    <row r="15" spans="1:38" ht="15" customHeight="1" x14ac:dyDescent="0.3">
      <c r="A15" s="6"/>
      <c r="B15" s="6"/>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
      <c r="AG15" s="6"/>
      <c r="AH15" s="3"/>
    </row>
    <row r="16" spans="1:38" ht="15" customHeight="1" x14ac:dyDescent="0.3">
      <c r="A16" s="6"/>
      <c r="B16" s="6"/>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
      <c r="AG16" s="6"/>
      <c r="AH16" s="3"/>
    </row>
    <row r="17" spans="1:38" ht="15" customHeight="1" x14ac:dyDescent="0.3">
      <c r="A17" s="6"/>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
      <c r="AG17" s="9">
        <v>2</v>
      </c>
      <c r="AH17" s="75" t="s">
        <v>182</v>
      </c>
    </row>
    <row r="18" spans="1:38" x14ac:dyDescent="0.3">
      <c r="A18" s="6"/>
      <c r="B18" s="6"/>
      <c r="C18" s="6"/>
      <c r="D18" s="5" t="s">
        <v>8</v>
      </c>
      <c r="E18" s="8">
        <f ca="1">RANDBETWEEN(25,199)*5/10^RANDBETWEEN(1,3)</f>
        <v>9.1</v>
      </c>
      <c r="F18" s="8">
        <f ca="1">RANDBETWEEN(1,2)</f>
        <v>2</v>
      </c>
      <c r="G18" s="5">
        <f ca="1">RANDBETWEEN(2,5)</f>
        <v>4</v>
      </c>
      <c r="H18" s="5"/>
      <c r="I18" s="5"/>
      <c r="J18" s="5"/>
      <c r="K18" s="5" t="s">
        <v>9</v>
      </c>
      <c r="L18" s="8">
        <f ca="1">RANDBETWEEN(19,99)/10^RANDBETWEEN(1,2)</f>
        <v>0.76</v>
      </c>
      <c r="M18" s="8">
        <f ca="1">RANDBETWEEN(2,6)</f>
        <v>6</v>
      </c>
      <c r="N18" s="5"/>
      <c r="O18" s="5"/>
      <c r="P18" s="5"/>
      <c r="Q18" s="5"/>
      <c r="R18" s="5" t="s">
        <v>10</v>
      </c>
      <c r="S18" s="8">
        <f ca="1">(RANDBETWEEN(25,199)*5-RANDBETWEEN(2,4))/100</f>
        <v>8.61</v>
      </c>
      <c r="T18" s="8">
        <f ca="1">RANDBETWEEN(2,5)</f>
        <v>3</v>
      </c>
      <c r="U18" s="8"/>
      <c r="V18" s="5"/>
      <c r="W18" s="5"/>
      <c r="X18" s="5"/>
      <c r="Y18" s="5" t="s">
        <v>11</v>
      </c>
      <c r="Z18" s="8">
        <f ca="1">RANDBETWEEN(12,99)/10</f>
        <v>5.5</v>
      </c>
      <c r="AA18" s="8">
        <f ca="1">RANDBETWEEN(2,5)</f>
        <v>4</v>
      </c>
      <c r="AB18" s="8">
        <f ca="1">RANDBETWEEN(2,3)</f>
        <v>3</v>
      </c>
      <c r="AC18" s="8"/>
      <c r="AD18" s="5"/>
      <c r="AE18" s="5"/>
      <c r="AF18" s="6"/>
      <c r="AG18" s="8">
        <v>3</v>
      </c>
      <c r="AH18" s="75" t="s">
        <v>183</v>
      </c>
      <c r="AL18" s="10"/>
    </row>
    <row r="19" spans="1:38" ht="15" customHeight="1" x14ac:dyDescent="0.3">
      <c r="A19" s="6"/>
      <c r="B19" s="6"/>
      <c r="C19" s="6"/>
      <c r="D19" s="217" t="str">
        <f ca="1">CONCATENATE(E18," × ",10^F18*G18)</f>
        <v>9.1 × 400</v>
      </c>
      <c r="E19" s="217"/>
      <c r="F19" s="217"/>
      <c r="G19" s="217"/>
      <c r="H19" s="217"/>
      <c r="I19" s="217"/>
      <c r="J19" s="217"/>
      <c r="K19" s="217" t="str">
        <f ca="1">CONCATENATE("10",VLOOKUP(M18,$A$8:$B$13,2,FALSE),," × ",L18)</f>
        <v>10⁶ × 0.76</v>
      </c>
      <c r="L19" s="217"/>
      <c r="M19" s="217"/>
      <c r="N19" s="217"/>
      <c r="O19" s="217"/>
      <c r="P19" s="217"/>
      <c r="Q19" s="217"/>
      <c r="R19" s="217" t="str">
        <f ca="1">CONCATENATE(1000*T18," × ",S18)</f>
        <v>3000 × 8.61</v>
      </c>
      <c r="S19" s="217"/>
      <c r="T19" s="217"/>
      <c r="U19" s="217"/>
      <c r="V19" s="217"/>
      <c r="W19" s="217"/>
      <c r="X19" s="217"/>
      <c r="Y19" s="216" t="str">
        <f ca="1">CONCATENATE(Z18," × ",10*AA18," × ",100*AB18)</f>
        <v>5.5 × 40 × 300</v>
      </c>
      <c r="Z19" s="216"/>
      <c r="AA19" s="216"/>
      <c r="AB19" s="216"/>
      <c r="AC19" s="216"/>
      <c r="AD19" s="216"/>
      <c r="AE19" s="216"/>
      <c r="AF19" s="6"/>
      <c r="AG19" s="9">
        <v>4</v>
      </c>
      <c r="AH19" s="75" t="s">
        <v>184</v>
      </c>
    </row>
    <row r="20" spans="1:38" ht="15" customHeight="1" x14ac:dyDescent="0.3">
      <c r="A20" s="6"/>
      <c r="B20" s="6"/>
      <c r="C20" s="6"/>
      <c r="D20" s="217"/>
      <c r="E20" s="217"/>
      <c r="F20" s="217"/>
      <c r="G20" s="217"/>
      <c r="H20" s="217"/>
      <c r="I20" s="217"/>
      <c r="J20" s="217"/>
      <c r="K20" s="217"/>
      <c r="L20" s="217"/>
      <c r="M20" s="217"/>
      <c r="N20" s="217"/>
      <c r="O20" s="217"/>
      <c r="P20" s="217"/>
      <c r="Q20" s="217"/>
      <c r="R20" s="217"/>
      <c r="S20" s="217"/>
      <c r="T20" s="217"/>
      <c r="U20" s="217"/>
      <c r="V20" s="217"/>
      <c r="W20" s="217"/>
      <c r="X20" s="217"/>
      <c r="Y20" s="216"/>
      <c r="Z20" s="216"/>
      <c r="AA20" s="216"/>
      <c r="AB20" s="216"/>
      <c r="AC20" s="216"/>
      <c r="AD20" s="216"/>
      <c r="AE20" s="216"/>
      <c r="AF20" s="6"/>
      <c r="AG20" s="9">
        <v>5</v>
      </c>
      <c r="AH20" s="75" t="s">
        <v>185</v>
      </c>
    </row>
    <row r="21" spans="1:38" ht="15" customHeight="1" x14ac:dyDescent="0.3">
      <c r="A21" s="6"/>
      <c r="B21" s="6"/>
      <c r="C21" s="6"/>
      <c r="D21" s="217"/>
      <c r="E21" s="217"/>
      <c r="F21" s="217"/>
      <c r="G21" s="217"/>
      <c r="H21" s="217"/>
      <c r="I21" s="217"/>
      <c r="J21" s="217"/>
      <c r="K21" s="217"/>
      <c r="L21" s="217"/>
      <c r="M21" s="217"/>
      <c r="N21" s="217"/>
      <c r="O21" s="217"/>
      <c r="P21" s="217"/>
      <c r="Q21" s="217"/>
      <c r="R21" s="217"/>
      <c r="S21" s="217"/>
      <c r="T21" s="217"/>
      <c r="U21" s="217"/>
      <c r="V21" s="217"/>
      <c r="W21" s="217"/>
      <c r="X21" s="217"/>
      <c r="Y21" s="216"/>
      <c r="Z21" s="216"/>
      <c r="AA21" s="216"/>
      <c r="AB21" s="216"/>
      <c r="AC21" s="216"/>
      <c r="AD21" s="216"/>
      <c r="AE21" s="216"/>
      <c r="AF21" s="6"/>
      <c r="AG21" s="6"/>
      <c r="AH21" s="3"/>
    </row>
    <row r="22" spans="1:38" ht="15" customHeight="1" x14ac:dyDescent="0.3">
      <c r="A22" s="6"/>
      <c r="B22" s="6"/>
      <c r="C22" s="6"/>
      <c r="D22" s="217"/>
      <c r="E22" s="217"/>
      <c r="F22" s="217"/>
      <c r="G22" s="217"/>
      <c r="H22" s="217"/>
      <c r="I22" s="217"/>
      <c r="J22" s="217"/>
      <c r="K22" s="217"/>
      <c r="L22" s="217"/>
      <c r="M22" s="217"/>
      <c r="N22" s="217"/>
      <c r="O22" s="217"/>
      <c r="P22" s="217"/>
      <c r="Q22" s="217"/>
      <c r="R22" s="217"/>
      <c r="S22" s="217"/>
      <c r="T22" s="217"/>
      <c r="U22" s="217"/>
      <c r="V22" s="217"/>
      <c r="W22" s="217"/>
      <c r="X22" s="217"/>
      <c r="Y22" s="216"/>
      <c r="Z22" s="216"/>
      <c r="AA22" s="216"/>
      <c r="AB22" s="216"/>
      <c r="AC22" s="216"/>
      <c r="AD22" s="216"/>
      <c r="AE22" s="216"/>
      <c r="AF22" s="6"/>
      <c r="AG22" s="6"/>
      <c r="AH22" s="3"/>
    </row>
    <row r="23" spans="1:38"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3"/>
    </row>
    <row r="24" spans="1:38"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3"/>
    </row>
    <row r="25" spans="1:38"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3"/>
    </row>
    <row r="26" spans="1:38"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3"/>
    </row>
    <row r="27" spans="1:38" x14ac:dyDescent="0.3">
      <c r="A27" s="6"/>
      <c r="B27" s="6"/>
      <c r="C27" s="6"/>
      <c r="D27" s="246" t="str">
        <f>D2</f>
        <v>Multiplying by Powers of 10</v>
      </c>
      <c r="E27" s="246"/>
      <c r="F27" s="246"/>
      <c r="G27" s="246"/>
      <c r="H27" s="246"/>
      <c r="I27" s="246"/>
      <c r="J27" s="246"/>
      <c r="K27" s="246"/>
      <c r="L27" s="246"/>
      <c r="M27" s="246"/>
      <c r="N27" s="246"/>
      <c r="O27" s="246"/>
      <c r="P27" s="246"/>
      <c r="Q27" s="246"/>
      <c r="R27" s="246"/>
      <c r="S27" s="246"/>
      <c r="T27" s="246"/>
      <c r="U27" s="246"/>
      <c r="V27" s="246"/>
      <c r="W27" s="246"/>
      <c r="X27" s="246"/>
      <c r="Y27" s="246"/>
      <c r="Z27" s="246"/>
      <c r="AA27" s="3"/>
      <c r="AB27" s="3"/>
      <c r="AC27" s="3"/>
      <c r="AD27" s="3"/>
      <c r="AE27" s="3"/>
      <c r="AF27" s="3"/>
      <c r="AG27" s="3"/>
      <c r="AH27" s="3"/>
    </row>
    <row r="28" spans="1:38" x14ac:dyDescent="0.3">
      <c r="A28" s="3"/>
      <c r="B28" s="9"/>
      <c r="C28" s="3"/>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3"/>
      <c r="AB28" s="3"/>
      <c r="AC28" s="3"/>
      <c r="AD28" s="3"/>
      <c r="AE28" s="3"/>
      <c r="AF28" s="3"/>
      <c r="AG28" s="3"/>
      <c r="AH28" s="3"/>
    </row>
    <row r="29" spans="1:38" x14ac:dyDescent="0.3">
      <c r="A29" s="3"/>
      <c r="B29" s="9"/>
      <c r="C29" s="3"/>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3"/>
      <c r="AB29" s="3"/>
      <c r="AC29" s="3"/>
      <c r="AD29" s="3"/>
      <c r="AE29" s="3"/>
      <c r="AF29" s="3"/>
      <c r="AG29" s="3"/>
      <c r="AH29" s="3"/>
    </row>
    <row r="30" spans="1:38" x14ac:dyDescent="0.3">
      <c r="A30" s="3"/>
      <c r="B30" s="9"/>
      <c r="C30" s="3"/>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3"/>
      <c r="AB30" s="3"/>
      <c r="AC30" s="3"/>
      <c r="AD30" s="3"/>
      <c r="AE30" s="3"/>
      <c r="AF30" s="3"/>
      <c r="AG30" s="3"/>
      <c r="AH30" s="3"/>
    </row>
    <row r="31" spans="1:38" x14ac:dyDescent="0.3">
      <c r="A31" s="3"/>
      <c r="B31" s="9"/>
      <c r="C31" s="3"/>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3"/>
      <c r="AB31" s="3"/>
      <c r="AC31" s="3"/>
      <c r="AD31" s="3"/>
      <c r="AE31" s="3"/>
      <c r="AF31" s="3"/>
      <c r="AG31" s="3"/>
      <c r="AH31" s="3"/>
    </row>
    <row r="32" spans="1:38" x14ac:dyDescent="0.3">
      <c r="A32" s="3"/>
      <c r="B32" s="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9"/>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9"/>
      <c r="C34" s="3"/>
      <c r="D34" s="217" t="str">
        <f ca="1">D9</f>
        <v>4 × 10</v>
      </c>
      <c r="E34" s="217"/>
      <c r="F34" s="217"/>
      <c r="G34" s="217"/>
      <c r="H34" s="217"/>
      <c r="I34" s="217"/>
      <c r="J34" s="217"/>
      <c r="K34" s="217" t="str">
        <f ca="1">K9</f>
        <v>5 × 100</v>
      </c>
      <c r="L34" s="217"/>
      <c r="M34" s="217"/>
      <c r="N34" s="217"/>
      <c r="O34" s="217"/>
      <c r="P34" s="217"/>
      <c r="Q34" s="217"/>
      <c r="R34" s="217" t="str">
        <f ca="1">R9</f>
        <v>10 × 20</v>
      </c>
      <c r="S34" s="217"/>
      <c r="T34" s="217"/>
      <c r="U34" s="217"/>
      <c r="V34" s="217"/>
      <c r="W34" s="217"/>
      <c r="X34" s="217"/>
      <c r="Y34" s="217" t="str">
        <f ca="1">Y9</f>
        <v>3.5 × 1000</v>
      </c>
      <c r="Z34" s="217"/>
      <c r="AA34" s="217"/>
      <c r="AB34" s="217"/>
      <c r="AC34" s="217"/>
      <c r="AD34" s="217"/>
      <c r="AE34" s="217"/>
      <c r="AF34" s="3"/>
      <c r="AG34" s="3"/>
      <c r="AH34" s="3"/>
    </row>
    <row r="35" spans="1:38" ht="15" customHeight="1" x14ac:dyDescent="0.3">
      <c r="A35" s="3"/>
      <c r="B35" s="9"/>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9"/>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9"/>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9"/>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9">
        <v>169</v>
      </c>
      <c r="C39" s="3"/>
      <c r="D39" s="217" t="str">
        <f ca="1">D14</f>
        <v>6.44 × 10</v>
      </c>
      <c r="E39" s="217"/>
      <c r="F39" s="217"/>
      <c r="G39" s="217"/>
      <c r="H39" s="217"/>
      <c r="I39" s="217"/>
      <c r="J39" s="217"/>
      <c r="K39" s="217" t="str">
        <f ca="1">K14</f>
        <v>1000 × 0.28</v>
      </c>
      <c r="L39" s="217"/>
      <c r="M39" s="217"/>
      <c r="N39" s="217"/>
      <c r="O39" s="217"/>
      <c r="P39" s="217"/>
      <c r="Q39" s="217"/>
      <c r="R39" s="217" t="str">
        <f ca="1">R14</f>
        <v>9.2 × 10³</v>
      </c>
      <c r="S39" s="217"/>
      <c r="T39" s="217"/>
      <c r="U39" s="217"/>
      <c r="V39" s="217"/>
      <c r="W39" s="217"/>
      <c r="X39" s="217"/>
      <c r="Y39" s="217" t="str">
        <f ca="1">Y14</f>
        <v>3.92 × 10⁵</v>
      </c>
      <c r="Z39" s="217"/>
      <c r="AA39" s="217"/>
      <c r="AB39" s="217"/>
      <c r="AC39" s="217"/>
      <c r="AD39" s="217"/>
      <c r="AE39" s="217"/>
      <c r="AF39" s="3"/>
      <c r="AG39" s="3"/>
      <c r="AH39" s="3"/>
    </row>
    <row r="40" spans="1:38" ht="15" customHeight="1" x14ac:dyDescent="0.3">
      <c r="A40" s="3"/>
      <c r="B40" s="9">
        <v>196</v>
      </c>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9">
        <v>225</v>
      </c>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9.1 × 400</v>
      </c>
      <c r="E44" s="217"/>
      <c r="F44" s="217"/>
      <c r="G44" s="217"/>
      <c r="H44" s="217"/>
      <c r="I44" s="217"/>
      <c r="J44" s="217"/>
      <c r="K44" s="217" t="str">
        <f ca="1">K19</f>
        <v>10⁶ × 0.76</v>
      </c>
      <c r="L44" s="217"/>
      <c r="M44" s="217"/>
      <c r="N44" s="217"/>
      <c r="O44" s="217"/>
      <c r="P44" s="217"/>
      <c r="Q44" s="217"/>
      <c r="R44" s="217" t="str">
        <f ca="1">R19</f>
        <v>3000 × 8.61</v>
      </c>
      <c r="S44" s="217"/>
      <c r="T44" s="217"/>
      <c r="U44" s="217"/>
      <c r="V44" s="217"/>
      <c r="W44" s="217"/>
      <c r="X44" s="217"/>
      <c r="Y44" s="216" t="str">
        <f ca="1">Y19</f>
        <v>5.5 × 40 × 300</v>
      </c>
      <c r="Z44" s="216"/>
      <c r="AA44" s="216"/>
      <c r="AB44" s="216"/>
      <c r="AC44" s="216"/>
      <c r="AD44" s="216"/>
      <c r="AE44" s="216"/>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6"/>
      <c r="Z45" s="216"/>
      <c r="AA45" s="216"/>
      <c r="AB45" s="216"/>
      <c r="AC45" s="216"/>
      <c r="AD45" s="216"/>
      <c r="AE45" s="216"/>
      <c r="AF45" s="3"/>
      <c r="AG45" s="3"/>
      <c r="AH45" s="3"/>
    </row>
    <row r="46" spans="1:38" ht="15" customHeight="1" x14ac:dyDescent="0.3">
      <c r="A46" s="3"/>
      <c r="B46" s="3"/>
      <c r="C46" s="3"/>
      <c r="D46" s="217"/>
      <c r="E46" s="217"/>
      <c r="F46" s="217"/>
      <c r="G46" s="217"/>
      <c r="H46" s="217"/>
      <c r="I46" s="217"/>
      <c r="J46" s="217"/>
      <c r="K46" s="217"/>
      <c r="L46" s="217"/>
      <c r="M46" s="217"/>
      <c r="N46" s="217"/>
      <c r="O46" s="217"/>
      <c r="P46" s="217"/>
      <c r="Q46" s="217"/>
      <c r="R46" s="217"/>
      <c r="S46" s="217"/>
      <c r="T46" s="217"/>
      <c r="U46" s="217"/>
      <c r="V46" s="217"/>
      <c r="W46" s="217"/>
      <c r="X46" s="217"/>
      <c r="Y46" s="216"/>
      <c r="Z46" s="216"/>
      <c r="AA46" s="216"/>
      <c r="AB46" s="216"/>
      <c r="AC46" s="216"/>
      <c r="AD46" s="216"/>
      <c r="AE46" s="216"/>
      <c r="AF46" s="3"/>
      <c r="AG46" s="3"/>
      <c r="AH46" s="3"/>
    </row>
    <row r="47" spans="1:38" ht="15" customHeight="1" x14ac:dyDescent="0.3">
      <c r="A47" s="3"/>
      <c r="B47" s="3"/>
      <c r="C47" s="3"/>
      <c r="D47" s="217"/>
      <c r="E47" s="217"/>
      <c r="F47" s="217"/>
      <c r="G47" s="217"/>
      <c r="H47" s="217"/>
      <c r="I47" s="217"/>
      <c r="J47" s="217"/>
      <c r="K47" s="217"/>
      <c r="L47" s="217"/>
      <c r="M47" s="217"/>
      <c r="N47" s="217"/>
      <c r="O47" s="217"/>
      <c r="P47" s="217"/>
      <c r="Q47" s="217"/>
      <c r="R47" s="217"/>
      <c r="S47" s="217"/>
      <c r="T47" s="217"/>
      <c r="U47" s="217"/>
      <c r="V47" s="217"/>
      <c r="W47" s="217"/>
      <c r="X47" s="217"/>
      <c r="Y47" s="216"/>
      <c r="Z47" s="216"/>
      <c r="AA47" s="216"/>
      <c r="AB47" s="216"/>
      <c r="AC47" s="216"/>
      <c r="AD47" s="216"/>
      <c r="AE47" s="216"/>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Multiplying by Powers of 10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E8*10^F8</f>
        <v>40</v>
      </c>
      <c r="E58" s="230"/>
      <c r="F58" s="230"/>
      <c r="G58" s="230"/>
      <c r="H58" s="230"/>
      <c r="I58" s="230"/>
      <c r="J58" s="230"/>
      <c r="K58" s="230">
        <f ca="1">L8*10^M8</f>
        <v>500</v>
      </c>
      <c r="L58" s="230"/>
      <c r="M58" s="230"/>
      <c r="N58" s="230"/>
      <c r="O58" s="230"/>
      <c r="P58" s="230"/>
      <c r="Q58" s="230"/>
      <c r="R58" s="230">
        <f ca="1">S8*10^T8</f>
        <v>200</v>
      </c>
      <c r="S58" s="230"/>
      <c r="T58" s="230"/>
      <c r="U58" s="230"/>
      <c r="V58" s="230"/>
      <c r="W58" s="230"/>
      <c r="X58" s="230"/>
      <c r="Y58" s="230">
        <f ca="1">Z8*10^AA8</f>
        <v>3500</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E13*10^F13</f>
        <v>64.400000000000006</v>
      </c>
      <c r="E63" s="230"/>
      <c r="F63" s="230"/>
      <c r="G63" s="230"/>
      <c r="H63" s="230"/>
      <c r="I63" s="230"/>
      <c r="J63" s="230"/>
      <c r="K63" s="230">
        <f ca="1">L13*10^M13</f>
        <v>280</v>
      </c>
      <c r="L63" s="230"/>
      <c r="M63" s="230"/>
      <c r="N63" s="230"/>
      <c r="O63" s="230"/>
      <c r="P63" s="230"/>
      <c r="Q63" s="230"/>
      <c r="R63" s="230">
        <f ca="1">S13*10^T13</f>
        <v>9200</v>
      </c>
      <c r="S63" s="230"/>
      <c r="T63" s="230"/>
      <c r="U63" s="230"/>
      <c r="V63" s="230"/>
      <c r="W63" s="230"/>
      <c r="X63" s="230"/>
      <c r="Y63" s="230">
        <f ca="1">Z13*10^AA13</f>
        <v>392000</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E18*10^F18*G18</f>
        <v>3640</v>
      </c>
      <c r="E68" s="230"/>
      <c r="F68" s="230"/>
      <c r="G68" s="230"/>
      <c r="H68" s="230"/>
      <c r="I68" s="230"/>
      <c r="J68" s="230"/>
      <c r="K68" s="230">
        <f ca="1">L18*10^M18</f>
        <v>760000</v>
      </c>
      <c r="L68" s="230"/>
      <c r="M68" s="230"/>
      <c r="N68" s="230"/>
      <c r="O68" s="230"/>
      <c r="P68" s="230"/>
      <c r="Q68" s="230"/>
      <c r="R68" s="230">
        <f ca="1">S18*1000*T18</f>
        <v>25830</v>
      </c>
      <c r="S68" s="230"/>
      <c r="T68" s="230"/>
      <c r="U68" s="230"/>
      <c r="V68" s="230"/>
      <c r="W68" s="230"/>
      <c r="X68" s="230"/>
      <c r="Y68" s="230">
        <f ca="1">Z18*10*AA18*100*AB18</f>
        <v>66000</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Multiplying by Powers of 10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40</v>
      </c>
      <c r="E83" s="230"/>
      <c r="F83" s="230"/>
      <c r="G83" s="230"/>
      <c r="H83" s="230"/>
      <c r="I83" s="230"/>
      <c r="J83" s="230"/>
      <c r="K83" s="230">
        <f ca="1">K58</f>
        <v>500</v>
      </c>
      <c r="L83" s="230"/>
      <c r="M83" s="230"/>
      <c r="N83" s="230"/>
      <c r="O83" s="230"/>
      <c r="P83" s="230"/>
      <c r="Q83" s="230"/>
      <c r="R83" s="230">
        <f ca="1">R58</f>
        <v>200</v>
      </c>
      <c r="S83" s="230"/>
      <c r="T83" s="230"/>
      <c r="U83" s="230"/>
      <c r="V83" s="230"/>
      <c r="W83" s="230"/>
      <c r="X83" s="230"/>
      <c r="Y83" s="230">
        <f ca="1">Y58</f>
        <v>3500</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64.400000000000006</v>
      </c>
      <c r="E88" s="230"/>
      <c r="F88" s="230"/>
      <c r="G88" s="230"/>
      <c r="H88" s="230"/>
      <c r="I88" s="230"/>
      <c r="J88" s="230"/>
      <c r="K88" s="230">
        <f ca="1">K63</f>
        <v>280</v>
      </c>
      <c r="L88" s="230"/>
      <c r="M88" s="230"/>
      <c r="N88" s="230"/>
      <c r="O88" s="230"/>
      <c r="P88" s="230"/>
      <c r="Q88" s="230"/>
      <c r="R88" s="230">
        <f ca="1">R63</f>
        <v>9200</v>
      </c>
      <c r="S88" s="230"/>
      <c r="T88" s="230"/>
      <c r="U88" s="230"/>
      <c r="V88" s="230"/>
      <c r="W88" s="230"/>
      <c r="X88" s="230"/>
      <c r="Y88" s="230">
        <f ca="1">Y63</f>
        <v>392000</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3640</v>
      </c>
      <c r="E93" s="230"/>
      <c r="F93" s="230"/>
      <c r="G93" s="230"/>
      <c r="H93" s="230"/>
      <c r="I93" s="230"/>
      <c r="J93" s="230"/>
      <c r="K93" s="230">
        <f ca="1">K68</f>
        <v>760000</v>
      </c>
      <c r="L93" s="230"/>
      <c r="M93" s="230"/>
      <c r="N93" s="230"/>
      <c r="O93" s="230"/>
      <c r="P93" s="230"/>
      <c r="Q93" s="230"/>
      <c r="R93" s="230">
        <f ca="1">R68</f>
        <v>25830</v>
      </c>
      <c r="S93" s="230"/>
      <c r="T93" s="230"/>
      <c r="U93" s="230"/>
      <c r="V93" s="230"/>
      <c r="W93" s="230"/>
      <c r="X93" s="230"/>
      <c r="Y93" s="230">
        <f ca="1">Y68</f>
        <v>66000</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Dj4002j5cpUtCdn4H+s2gN5fIW2k8Xl3DQygqTYJ+v8kTaCRnEmcIYcH0QtEz5dYAAxCuQZLje0UOfLsQOnDoQ==" saltValue="BQmzZc1vMOAlT/sNX7kK0Q=="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1400-000000000000}"/>
  </hyperlinks>
  <pageMargins left="0.25" right="0.25"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theme="7" tint="0.79998168889431442"/>
  </sheetPr>
  <dimension ref="A1:AL98"/>
  <sheetViews>
    <sheetView zoomScale="80" zoomScaleNormal="80" workbookViewId="0"/>
  </sheetViews>
  <sheetFormatPr defaultColWidth="2.88671875" defaultRowHeight="14.4" x14ac:dyDescent="0.3"/>
  <cols>
    <col min="2" max="2" width="2.88671875" customWidth="1"/>
    <col min="5" max="5" width="2.88671875" customWidth="1"/>
    <col min="12" max="12" width="2.88671875" customWidth="1"/>
    <col min="19" max="20" width="2.88671875" customWidth="1"/>
    <col min="26"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6"/>
      <c r="B2" s="6"/>
      <c r="C2" s="6"/>
      <c r="D2" s="245" t="s">
        <v>31</v>
      </c>
      <c r="E2" s="245"/>
      <c r="F2" s="245"/>
      <c r="G2" s="245"/>
      <c r="H2" s="245"/>
      <c r="I2" s="245"/>
      <c r="J2" s="245"/>
      <c r="K2" s="245"/>
      <c r="L2" s="245"/>
      <c r="M2" s="245"/>
      <c r="N2" s="245"/>
      <c r="O2" s="245"/>
      <c r="P2" s="245"/>
      <c r="Q2" s="245"/>
      <c r="R2" s="245"/>
      <c r="S2" s="245"/>
      <c r="T2" s="245"/>
      <c r="U2" s="245"/>
      <c r="V2" s="245"/>
      <c r="W2" s="245"/>
      <c r="X2" s="245"/>
      <c r="Y2" s="245"/>
      <c r="Z2" s="245"/>
      <c r="AA2" s="6"/>
      <c r="AB2" s="6"/>
      <c r="AC2" s="6"/>
      <c r="AD2" s="6"/>
      <c r="AE2" s="6"/>
      <c r="AF2" s="6"/>
      <c r="AG2" s="6"/>
      <c r="AH2" s="3"/>
    </row>
    <row r="3" spans="1:38" x14ac:dyDescent="0.3">
      <c r="A3" s="6"/>
      <c r="B3" s="6"/>
      <c r="C3" s="6"/>
      <c r="D3" s="245"/>
      <c r="E3" s="245"/>
      <c r="F3" s="245"/>
      <c r="G3" s="245"/>
      <c r="H3" s="245"/>
      <c r="I3" s="245"/>
      <c r="J3" s="245"/>
      <c r="K3" s="245"/>
      <c r="L3" s="245"/>
      <c r="M3" s="245"/>
      <c r="N3" s="245"/>
      <c r="O3" s="245"/>
      <c r="P3" s="245"/>
      <c r="Q3" s="245"/>
      <c r="R3" s="245"/>
      <c r="S3" s="245"/>
      <c r="T3" s="245"/>
      <c r="U3" s="245"/>
      <c r="V3" s="245"/>
      <c r="W3" s="245"/>
      <c r="X3" s="245"/>
      <c r="Y3" s="245"/>
      <c r="Z3" s="245"/>
      <c r="AA3" s="6"/>
      <c r="AB3" s="6"/>
      <c r="AC3" s="6"/>
      <c r="AD3" s="6"/>
      <c r="AE3" s="6"/>
      <c r="AF3" s="6"/>
      <c r="AG3" s="6"/>
      <c r="AH3" s="3"/>
    </row>
    <row r="4" spans="1:38" x14ac:dyDescent="0.3">
      <c r="A4" s="6"/>
      <c r="B4" s="6"/>
      <c r="C4" s="6"/>
      <c r="D4" s="245"/>
      <c r="E4" s="245"/>
      <c r="F4" s="245"/>
      <c r="G4" s="245"/>
      <c r="H4" s="245"/>
      <c r="I4" s="245"/>
      <c r="J4" s="245"/>
      <c r="K4" s="245"/>
      <c r="L4" s="245"/>
      <c r="M4" s="245"/>
      <c r="N4" s="245"/>
      <c r="O4" s="245"/>
      <c r="P4" s="245"/>
      <c r="Q4" s="245"/>
      <c r="R4" s="245"/>
      <c r="S4" s="245"/>
      <c r="T4" s="245"/>
      <c r="U4" s="245"/>
      <c r="V4" s="245"/>
      <c r="W4" s="245"/>
      <c r="X4" s="245"/>
      <c r="Y4" s="245"/>
      <c r="Z4" s="245"/>
      <c r="AA4" s="6"/>
      <c r="AB4" s="6"/>
      <c r="AC4" s="6"/>
      <c r="AD4" s="6"/>
      <c r="AE4" s="6"/>
      <c r="AF4" s="6"/>
      <c r="AG4" s="6"/>
      <c r="AH4" s="3"/>
    </row>
    <row r="5" spans="1:38" x14ac:dyDescent="0.3">
      <c r="A5" s="6"/>
      <c r="B5" s="6"/>
      <c r="C5" s="6"/>
      <c r="D5" s="245"/>
      <c r="E5" s="245"/>
      <c r="F5" s="245"/>
      <c r="G5" s="245"/>
      <c r="H5" s="245"/>
      <c r="I5" s="245"/>
      <c r="J5" s="245"/>
      <c r="K5" s="245"/>
      <c r="L5" s="245"/>
      <c r="M5" s="245"/>
      <c r="N5" s="245"/>
      <c r="O5" s="245"/>
      <c r="P5" s="245"/>
      <c r="Q5" s="245"/>
      <c r="R5" s="245"/>
      <c r="S5" s="245"/>
      <c r="T5" s="245"/>
      <c r="U5" s="245"/>
      <c r="V5" s="245"/>
      <c r="W5" s="245"/>
      <c r="X5" s="245"/>
      <c r="Y5" s="245"/>
      <c r="Z5" s="245"/>
      <c r="AA5" s="6"/>
      <c r="AB5" s="6"/>
      <c r="AC5" s="6"/>
      <c r="AD5" s="6"/>
      <c r="AE5" s="6"/>
      <c r="AF5" s="6"/>
      <c r="AG5" s="6"/>
      <c r="AH5" s="3"/>
    </row>
    <row r="6" spans="1:38" x14ac:dyDescent="0.3">
      <c r="A6" s="6"/>
      <c r="B6" s="6"/>
      <c r="C6" s="6"/>
      <c r="D6" s="245"/>
      <c r="E6" s="245"/>
      <c r="F6" s="245"/>
      <c r="G6" s="245"/>
      <c r="H6" s="245"/>
      <c r="I6" s="245"/>
      <c r="J6" s="245"/>
      <c r="K6" s="245"/>
      <c r="L6" s="245"/>
      <c r="M6" s="245"/>
      <c r="N6" s="245"/>
      <c r="O6" s="245"/>
      <c r="P6" s="245"/>
      <c r="Q6" s="245"/>
      <c r="R6" s="245"/>
      <c r="S6" s="245"/>
      <c r="T6" s="245"/>
      <c r="U6" s="245"/>
      <c r="V6" s="245"/>
      <c r="W6" s="245"/>
      <c r="X6" s="245"/>
      <c r="Y6" s="245"/>
      <c r="Z6" s="245"/>
      <c r="AA6" s="6"/>
      <c r="AB6" s="6"/>
      <c r="AC6" s="6"/>
      <c r="AD6" s="6"/>
      <c r="AE6" s="6"/>
      <c r="AF6" s="6"/>
      <c r="AG6" s="6"/>
      <c r="AH6" s="3"/>
    </row>
    <row r="7" spans="1:38"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
    </row>
    <row r="8" spans="1:38" x14ac:dyDescent="0.3">
      <c r="A8" s="6"/>
      <c r="B8" s="6"/>
      <c r="C8" s="6"/>
      <c r="D8" s="5" t="s">
        <v>0</v>
      </c>
      <c r="E8" s="8">
        <f ca="1">RANDBETWEEN(2,9)</f>
        <v>5</v>
      </c>
      <c r="F8" s="8">
        <f ca="1">RANDBETWEEN(1,3)</f>
        <v>3</v>
      </c>
      <c r="G8" s="8"/>
      <c r="H8" s="8"/>
      <c r="I8" s="8"/>
      <c r="J8" s="5"/>
      <c r="K8" s="5" t="s">
        <v>1</v>
      </c>
      <c r="L8" s="8">
        <f ca="1">RANDBETWEEN(12,99)</f>
        <v>79</v>
      </c>
      <c r="M8" s="8">
        <f ca="1">RANDBETWEEN(1,3)</f>
        <v>2</v>
      </c>
      <c r="N8" s="8"/>
      <c r="O8" s="8"/>
      <c r="P8" s="5"/>
      <c r="Q8" s="5"/>
      <c r="R8" s="5" t="s">
        <v>2</v>
      </c>
      <c r="S8" s="8">
        <f ca="1">RANDBETWEEN(12,99)/10</f>
        <v>1.3</v>
      </c>
      <c r="T8" s="8">
        <f ca="1">RANDBETWEEN(1,3)</f>
        <v>3</v>
      </c>
      <c r="U8" s="8"/>
      <c r="V8" s="5"/>
      <c r="W8" s="5"/>
      <c r="X8" s="5"/>
      <c r="Y8" s="5" t="s">
        <v>3</v>
      </c>
      <c r="Z8" s="8">
        <f ca="1">RANDBETWEEN(3,9)*10^RANDBETWEEN(2,3)</f>
        <v>500</v>
      </c>
      <c r="AA8" s="8">
        <f ca="1">RANDBETWEEN(1,2)</f>
        <v>1</v>
      </c>
      <c r="AB8" s="8"/>
      <c r="AC8" s="5"/>
      <c r="AD8" s="5"/>
      <c r="AE8" s="5"/>
      <c r="AF8" s="6"/>
      <c r="AG8" s="6"/>
      <c r="AH8" s="3"/>
      <c r="AL8" s="10"/>
    </row>
    <row r="9" spans="1:38" ht="15" customHeight="1" x14ac:dyDescent="0.3">
      <c r="A9" s="6"/>
      <c r="B9" s="6"/>
      <c r="C9" s="6"/>
      <c r="D9" s="217" t="str">
        <f ca="1">CONCATENATE(E8," × ",10^F8)</f>
        <v>5 × 1000</v>
      </c>
      <c r="E9" s="217"/>
      <c r="F9" s="217"/>
      <c r="G9" s="217"/>
      <c r="H9" s="217"/>
      <c r="I9" s="217"/>
      <c r="J9" s="217"/>
      <c r="K9" s="217" t="str">
        <f ca="1">CONCATENATE(L8," × ",10^M8)</f>
        <v>79 × 100</v>
      </c>
      <c r="L9" s="217"/>
      <c r="M9" s="217"/>
      <c r="N9" s="217"/>
      <c r="O9" s="217"/>
      <c r="P9" s="217"/>
      <c r="Q9" s="217"/>
      <c r="R9" s="217" t="str">
        <f ca="1">CONCATENATE(10^T8," × ",S8)</f>
        <v>1000 × 1.3</v>
      </c>
      <c r="S9" s="217"/>
      <c r="T9" s="217"/>
      <c r="U9" s="217"/>
      <c r="V9" s="217"/>
      <c r="W9" s="217"/>
      <c r="X9" s="217"/>
      <c r="Y9" s="217" t="str">
        <f ca="1">CONCATENATE(Z8," ÷ ",10^AA8)</f>
        <v>500 ÷ 10</v>
      </c>
      <c r="Z9" s="217"/>
      <c r="AA9" s="217"/>
      <c r="AB9" s="217"/>
      <c r="AC9" s="217"/>
      <c r="AD9" s="217"/>
      <c r="AE9" s="217"/>
      <c r="AF9" s="6"/>
      <c r="AG9" s="6"/>
      <c r="AH9" s="3"/>
    </row>
    <row r="10" spans="1:38" ht="15" customHeight="1" x14ac:dyDescent="0.3">
      <c r="A10" s="6"/>
      <c r="B10" s="6"/>
      <c r="C10" s="6"/>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6"/>
      <c r="AG10" s="6"/>
      <c r="AH10" s="3"/>
    </row>
    <row r="11" spans="1:38" ht="15" customHeight="1" x14ac:dyDescent="0.3">
      <c r="A11" s="6"/>
      <c r="B11" s="6"/>
      <c r="C11" s="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
      <c r="AG11" s="6"/>
      <c r="AH11" s="3"/>
    </row>
    <row r="12" spans="1:38" ht="15" customHeight="1" x14ac:dyDescent="0.3">
      <c r="A12" s="6"/>
      <c r="B12" s="6"/>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
      <c r="AG12" s="63"/>
      <c r="AH12" s="3"/>
    </row>
    <row r="13" spans="1:38" x14ac:dyDescent="0.3">
      <c r="A13" s="6"/>
      <c r="B13" s="6"/>
      <c r="C13" s="6"/>
      <c r="D13" s="5" t="s">
        <v>4</v>
      </c>
      <c r="E13" s="8">
        <f ca="1">RANDBETWEEN(121,999)</f>
        <v>947</v>
      </c>
      <c r="F13" s="8">
        <f ca="1">RANDBETWEEN(1,2)</f>
        <v>1</v>
      </c>
      <c r="G13" s="5"/>
      <c r="H13" s="5"/>
      <c r="I13" s="5"/>
      <c r="J13" s="5"/>
      <c r="K13" s="5" t="s">
        <v>5</v>
      </c>
      <c r="L13" s="8">
        <f ca="1">RANDBETWEEN(121,999)</f>
        <v>770</v>
      </c>
      <c r="M13" s="8">
        <f ca="1">RANDBETWEEN(2,3)</f>
        <v>2</v>
      </c>
      <c r="N13" s="5"/>
      <c r="O13" s="5"/>
      <c r="P13" s="5"/>
      <c r="Q13" s="5"/>
      <c r="R13" s="5" t="s">
        <v>6</v>
      </c>
      <c r="S13" s="8">
        <f ca="1">RANDBETWEEN(12,99)/10^RANDBETWEEN(1,3)</f>
        <v>2.7</v>
      </c>
      <c r="T13" s="8">
        <f ca="1">RANDBETWEEN(1,2)</f>
        <v>2</v>
      </c>
      <c r="U13" s="5"/>
      <c r="V13" s="5"/>
      <c r="W13" s="5"/>
      <c r="X13" s="5"/>
      <c r="Y13" s="5" t="s">
        <v>7</v>
      </c>
      <c r="Z13" s="8">
        <f ca="1">RANDBETWEEN(12,99)/10^RANDBETWEEN(1,3)</f>
        <v>9.6000000000000002E-2</v>
      </c>
      <c r="AA13" s="8">
        <f ca="1">RANDBETWEEN(2,3)</f>
        <v>2</v>
      </c>
      <c r="AB13" s="5"/>
      <c r="AC13" s="5"/>
      <c r="AD13" s="5"/>
      <c r="AE13" s="5"/>
      <c r="AF13" s="6"/>
      <c r="AG13" s="6"/>
      <c r="AH13" s="3"/>
    </row>
    <row r="14" spans="1:38" ht="15" customHeight="1" x14ac:dyDescent="0.3">
      <c r="A14" s="6"/>
      <c r="B14" s="6"/>
      <c r="C14" s="6"/>
      <c r="D14" s="217" t="str">
        <f ca="1">CONCATENATE(E13," ÷ ",10^F13)</f>
        <v>947 ÷ 10</v>
      </c>
      <c r="E14" s="217"/>
      <c r="F14" s="217"/>
      <c r="G14" s="217"/>
      <c r="H14" s="217"/>
      <c r="I14" s="217"/>
      <c r="J14" s="217"/>
      <c r="K14" s="217" t="str">
        <f ca="1">CONCATENATE(L13," ÷ ",10^M13)</f>
        <v>770 ÷ 100</v>
      </c>
      <c r="L14" s="217"/>
      <c r="M14" s="217"/>
      <c r="N14" s="217"/>
      <c r="O14" s="217"/>
      <c r="P14" s="217"/>
      <c r="Q14" s="217"/>
      <c r="R14" s="217" t="str">
        <f ca="1">CONCATENATE(S13," × ",10^T13)</f>
        <v>2.7 × 100</v>
      </c>
      <c r="S14" s="217"/>
      <c r="T14" s="217"/>
      <c r="U14" s="217"/>
      <c r="V14" s="217"/>
      <c r="W14" s="217"/>
      <c r="X14" s="217"/>
      <c r="Y14" s="217" t="str">
        <f ca="1">CONCATENATE(10^AA13," × ",Z13)</f>
        <v>100 × 0.096</v>
      </c>
      <c r="Z14" s="217"/>
      <c r="AA14" s="217"/>
      <c r="AB14" s="217"/>
      <c r="AC14" s="217"/>
      <c r="AD14" s="217"/>
      <c r="AE14" s="217"/>
      <c r="AF14" s="6"/>
      <c r="AG14" s="6"/>
      <c r="AH14" s="3"/>
      <c r="AL14" s="10"/>
    </row>
    <row r="15" spans="1:38" ht="15" customHeight="1" x14ac:dyDescent="0.3">
      <c r="A15" s="6"/>
      <c r="B15" s="6"/>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
      <c r="AG15" s="6"/>
      <c r="AH15" s="3"/>
    </row>
    <row r="16" spans="1:38" ht="15" customHeight="1" x14ac:dyDescent="0.3">
      <c r="A16" s="6"/>
      <c r="B16" s="6"/>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
      <c r="AG16" s="6"/>
      <c r="AH16" s="3"/>
    </row>
    <row r="17" spans="1:38" ht="15" customHeight="1" x14ac:dyDescent="0.3">
      <c r="A17" s="6"/>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
      <c r="AG17" s="9">
        <v>2</v>
      </c>
      <c r="AH17" s="75" t="s">
        <v>182</v>
      </c>
    </row>
    <row r="18" spans="1:38" x14ac:dyDescent="0.3">
      <c r="A18" s="6"/>
      <c r="B18" s="6"/>
      <c r="C18" s="6"/>
      <c r="D18" s="5" t="s">
        <v>8</v>
      </c>
      <c r="E18" s="8">
        <f ca="1">RANDBETWEEN(121,999)/10^RANDBETWEEN(1,3)</f>
        <v>42.9</v>
      </c>
      <c r="F18" s="8">
        <f ca="1">RANDBETWEEN(1,2)</f>
        <v>2</v>
      </c>
      <c r="G18" s="5"/>
      <c r="H18" s="5"/>
      <c r="I18" s="5"/>
      <c r="J18" s="5"/>
      <c r="K18" s="5" t="s">
        <v>9</v>
      </c>
      <c r="L18" s="8">
        <f ca="1">RANDBETWEEN(120,999)/10^RANDBETWEEN(1,3)</f>
        <v>44.8</v>
      </c>
      <c r="M18" s="8">
        <f ca="1">RANDBETWEEN(2,3)</f>
        <v>2</v>
      </c>
      <c r="N18" s="5"/>
      <c r="O18" s="5"/>
      <c r="P18" s="5"/>
      <c r="Q18" s="5"/>
      <c r="R18" s="5" t="s">
        <v>10</v>
      </c>
      <c r="S18" s="8">
        <f ca="1">RANDBETWEEN(12,99)/10</f>
        <v>6.3</v>
      </c>
      <c r="T18" s="8">
        <f ca="1">RANDBETWEEN(2,5)</f>
        <v>2</v>
      </c>
      <c r="U18" s="5"/>
      <c r="V18" s="5"/>
      <c r="W18" s="5"/>
      <c r="X18" s="5"/>
      <c r="Y18" s="5" t="s">
        <v>11</v>
      </c>
      <c r="Z18" s="8">
        <f ca="1">RANDBETWEEN(12,99)</f>
        <v>20</v>
      </c>
      <c r="AA18" s="8">
        <f ca="1">RANDBETWEEN(2,5)</f>
        <v>4</v>
      </c>
      <c r="AB18" s="5"/>
      <c r="AC18" s="5"/>
      <c r="AD18" s="5"/>
      <c r="AE18" s="5"/>
      <c r="AF18" s="6"/>
      <c r="AG18" s="8">
        <v>3</v>
      </c>
      <c r="AH18" s="75" t="s">
        <v>183</v>
      </c>
      <c r="AL18" s="10"/>
    </row>
    <row r="19" spans="1:38" ht="15" customHeight="1" x14ac:dyDescent="0.3">
      <c r="A19" s="6"/>
      <c r="B19" s="6"/>
      <c r="C19" s="6"/>
      <c r="D19" s="217" t="str">
        <f ca="1">CONCATENATE(E18," ÷ ",10^F18)</f>
        <v>42.9 ÷ 100</v>
      </c>
      <c r="E19" s="217"/>
      <c r="F19" s="217"/>
      <c r="G19" s="217"/>
      <c r="H19" s="217"/>
      <c r="I19" s="217"/>
      <c r="J19" s="217"/>
      <c r="K19" s="217" t="str">
        <f ca="1">CONCATENATE(L18," ÷ ",10^M18)</f>
        <v>44.8 ÷ 100</v>
      </c>
      <c r="L19" s="217"/>
      <c r="M19" s="217"/>
      <c r="N19" s="217"/>
      <c r="O19" s="217"/>
      <c r="P19" s="217"/>
      <c r="Q19" s="217"/>
      <c r="R19" s="217" t="str">
        <f ca="1">CONCATENATE("10",VLOOKUP(T18,$AG$17:$AH$20,2,FALSE)," × ",S18)</f>
        <v>10² × 6.3</v>
      </c>
      <c r="S19" s="217"/>
      <c r="T19" s="217"/>
      <c r="U19" s="217"/>
      <c r="V19" s="217"/>
      <c r="W19" s="217"/>
      <c r="X19" s="217"/>
      <c r="Y19" s="217" t="str">
        <f ca="1">CONCATENATE(Z18," ÷ 10",VLOOKUP(AA18,$AG$17:$AH$20,2,FALSE))</f>
        <v>20 ÷ 10⁴</v>
      </c>
      <c r="Z19" s="217"/>
      <c r="AA19" s="217"/>
      <c r="AB19" s="217"/>
      <c r="AC19" s="217"/>
      <c r="AD19" s="217"/>
      <c r="AE19" s="217"/>
      <c r="AF19" s="6"/>
      <c r="AG19" s="9">
        <v>4</v>
      </c>
      <c r="AH19" s="75" t="s">
        <v>184</v>
      </c>
    </row>
    <row r="20" spans="1:38" ht="15" customHeight="1" x14ac:dyDescent="0.3">
      <c r="A20" s="6"/>
      <c r="B20" s="6"/>
      <c r="C20" s="6"/>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6"/>
      <c r="AG20" s="9">
        <v>5</v>
      </c>
      <c r="AH20" s="75" t="s">
        <v>185</v>
      </c>
    </row>
    <row r="21" spans="1:38" ht="15" customHeight="1" x14ac:dyDescent="0.3">
      <c r="A21" s="6"/>
      <c r="B21" s="6"/>
      <c r="C21" s="6"/>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6"/>
      <c r="AG21" s="6"/>
      <c r="AH21" s="3"/>
    </row>
    <row r="22" spans="1:38" ht="15" customHeight="1" x14ac:dyDescent="0.3">
      <c r="A22" s="6"/>
      <c r="B22" s="6"/>
      <c r="C22" s="6"/>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6"/>
      <c r="AG22" s="6"/>
      <c r="AH22" s="3"/>
    </row>
    <row r="23" spans="1:38"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3"/>
    </row>
    <row r="24" spans="1:38"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3"/>
    </row>
    <row r="25" spans="1:38"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3"/>
    </row>
    <row r="26" spans="1:38"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3"/>
    </row>
    <row r="27" spans="1:38" x14ac:dyDescent="0.3">
      <c r="A27" s="3"/>
      <c r="B27" s="9">
        <v>14</v>
      </c>
      <c r="C27" s="3"/>
      <c r="D27" s="246" t="str">
        <f>D2</f>
        <v>Multiplying and Dividing by Powers of 10</v>
      </c>
      <c r="E27" s="246"/>
      <c r="F27" s="246"/>
      <c r="G27" s="246"/>
      <c r="H27" s="246"/>
      <c r="I27" s="246"/>
      <c r="J27" s="246"/>
      <c r="K27" s="246"/>
      <c r="L27" s="246"/>
      <c r="M27" s="246"/>
      <c r="N27" s="246"/>
      <c r="O27" s="246"/>
      <c r="P27" s="246"/>
      <c r="Q27" s="246"/>
      <c r="R27" s="246"/>
      <c r="S27" s="246"/>
      <c r="T27" s="246"/>
      <c r="U27" s="246"/>
      <c r="V27" s="246"/>
      <c r="W27" s="246"/>
      <c r="X27" s="246"/>
      <c r="Y27" s="246"/>
      <c r="Z27" s="246"/>
      <c r="AA27" s="3"/>
      <c r="AB27" s="3"/>
      <c r="AC27" s="3"/>
      <c r="AD27" s="3"/>
      <c r="AE27" s="3"/>
      <c r="AF27" s="3"/>
      <c r="AG27" s="3"/>
      <c r="AH27" s="3"/>
    </row>
    <row r="28" spans="1:38" x14ac:dyDescent="0.3">
      <c r="A28" s="3"/>
      <c r="B28" s="9">
        <v>15</v>
      </c>
      <c r="C28" s="3"/>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3"/>
      <c r="AB28" s="3"/>
      <c r="AC28" s="3"/>
      <c r="AD28" s="3"/>
      <c r="AE28" s="3"/>
      <c r="AF28" s="3"/>
      <c r="AG28" s="3"/>
      <c r="AH28" s="3"/>
    </row>
    <row r="29" spans="1:38" x14ac:dyDescent="0.3">
      <c r="A29" s="3"/>
      <c r="B29" s="9">
        <v>17</v>
      </c>
      <c r="C29" s="3"/>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3"/>
      <c r="AB29" s="3"/>
      <c r="AC29" s="3"/>
      <c r="AD29" s="3"/>
      <c r="AE29" s="3"/>
      <c r="AF29" s="3"/>
      <c r="AG29" s="3"/>
      <c r="AH29" s="3"/>
    </row>
    <row r="30" spans="1:38" x14ac:dyDescent="0.3">
      <c r="A30" s="3"/>
      <c r="B30" s="9">
        <v>18</v>
      </c>
      <c r="C30" s="3"/>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3"/>
      <c r="AB30" s="3"/>
      <c r="AC30" s="3"/>
      <c r="AD30" s="3"/>
      <c r="AE30" s="3"/>
      <c r="AF30" s="3"/>
      <c r="AG30" s="3"/>
      <c r="AH30" s="3"/>
    </row>
    <row r="31" spans="1:38" x14ac:dyDescent="0.3">
      <c r="A31" s="3"/>
      <c r="B31" s="9">
        <v>19</v>
      </c>
      <c r="C31" s="3"/>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3"/>
      <c r="AB31" s="3"/>
      <c r="AC31" s="3"/>
      <c r="AD31" s="3"/>
      <c r="AE31" s="3"/>
      <c r="AF31" s="3"/>
      <c r="AG31" s="3"/>
      <c r="AH31" s="3"/>
    </row>
    <row r="32" spans="1:38" x14ac:dyDescent="0.3">
      <c r="A32" s="3"/>
      <c r="B32" s="9">
        <v>20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9">
        <v>21</v>
      </c>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9">
        <v>22</v>
      </c>
      <c r="C34" s="3"/>
      <c r="D34" s="217" t="str">
        <f ca="1">D9</f>
        <v>5 × 1000</v>
      </c>
      <c r="E34" s="217"/>
      <c r="F34" s="217"/>
      <c r="G34" s="217"/>
      <c r="H34" s="217"/>
      <c r="I34" s="217"/>
      <c r="J34" s="217"/>
      <c r="K34" s="217" t="str">
        <f ca="1">K9</f>
        <v>79 × 100</v>
      </c>
      <c r="L34" s="217"/>
      <c r="M34" s="217"/>
      <c r="N34" s="217"/>
      <c r="O34" s="217"/>
      <c r="P34" s="217"/>
      <c r="Q34" s="217"/>
      <c r="R34" s="217" t="str">
        <f ca="1">R9</f>
        <v>1000 × 1.3</v>
      </c>
      <c r="S34" s="217"/>
      <c r="T34" s="217"/>
      <c r="U34" s="217"/>
      <c r="V34" s="217"/>
      <c r="W34" s="217"/>
      <c r="X34" s="217"/>
      <c r="Y34" s="217" t="str">
        <f ca="1">Y9</f>
        <v>500 ÷ 10</v>
      </c>
      <c r="Z34" s="217"/>
      <c r="AA34" s="217"/>
      <c r="AB34" s="217"/>
      <c r="AC34" s="217"/>
      <c r="AD34" s="217"/>
      <c r="AE34" s="217"/>
      <c r="AF34" s="3"/>
      <c r="AG34" s="3"/>
      <c r="AH34" s="3"/>
    </row>
    <row r="35" spans="1:38" ht="15" customHeight="1" x14ac:dyDescent="0.3">
      <c r="A35" s="3"/>
      <c r="B35" s="9">
        <v>23</v>
      </c>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9">
        <v>24</v>
      </c>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9">
        <v>121</v>
      </c>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9">
        <v>144</v>
      </c>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9">
        <v>169</v>
      </c>
      <c r="C39" s="3"/>
      <c r="D39" s="217" t="str">
        <f ca="1">D14</f>
        <v>947 ÷ 10</v>
      </c>
      <c r="E39" s="217"/>
      <c r="F39" s="217"/>
      <c r="G39" s="217"/>
      <c r="H39" s="217"/>
      <c r="I39" s="217"/>
      <c r="J39" s="217"/>
      <c r="K39" s="217" t="str">
        <f ca="1">K14</f>
        <v>770 ÷ 100</v>
      </c>
      <c r="L39" s="217"/>
      <c r="M39" s="217"/>
      <c r="N39" s="217"/>
      <c r="O39" s="217"/>
      <c r="P39" s="217"/>
      <c r="Q39" s="217"/>
      <c r="R39" s="217" t="str">
        <f ca="1">R14</f>
        <v>2.7 × 100</v>
      </c>
      <c r="S39" s="217"/>
      <c r="T39" s="217"/>
      <c r="U39" s="217"/>
      <c r="V39" s="217"/>
      <c r="W39" s="217"/>
      <c r="X39" s="217"/>
      <c r="Y39" s="217" t="str">
        <f ca="1">Y14</f>
        <v>100 × 0.096</v>
      </c>
      <c r="Z39" s="217"/>
      <c r="AA39" s="217"/>
      <c r="AB39" s="217"/>
      <c r="AC39" s="217"/>
      <c r="AD39" s="217"/>
      <c r="AE39" s="217"/>
      <c r="AF39" s="3"/>
      <c r="AG39" s="3"/>
      <c r="AH39" s="3"/>
    </row>
    <row r="40" spans="1:38" ht="15" customHeight="1" x14ac:dyDescent="0.3">
      <c r="A40" s="3"/>
      <c r="B40" s="9">
        <v>196</v>
      </c>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9">
        <v>225</v>
      </c>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42.9 ÷ 100</v>
      </c>
      <c r="E44" s="217"/>
      <c r="F44" s="217"/>
      <c r="G44" s="217"/>
      <c r="H44" s="217"/>
      <c r="I44" s="217"/>
      <c r="J44" s="217"/>
      <c r="K44" s="217" t="str">
        <f ca="1">K19</f>
        <v>44.8 ÷ 100</v>
      </c>
      <c r="L44" s="217"/>
      <c r="M44" s="217"/>
      <c r="N44" s="217"/>
      <c r="O44" s="217"/>
      <c r="P44" s="217"/>
      <c r="Q44" s="217"/>
      <c r="R44" s="217" t="str">
        <f ca="1">R19</f>
        <v>10² × 6.3</v>
      </c>
      <c r="S44" s="217"/>
      <c r="T44" s="217"/>
      <c r="U44" s="217"/>
      <c r="V44" s="217"/>
      <c r="W44" s="217"/>
      <c r="X44" s="217"/>
      <c r="Y44" s="217" t="str">
        <f ca="1">Y19</f>
        <v>20 ÷ 10⁴</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3"/>
      <c r="AG46" s="3"/>
      <c r="AH46" s="3"/>
    </row>
    <row r="47" spans="1:38" ht="15" customHeight="1" x14ac:dyDescent="0.3">
      <c r="A47" s="3"/>
      <c r="B47" s="3"/>
      <c r="C47" s="3"/>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Multiplying and Dividing by Powers of 10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E8*10^F8</f>
        <v>5000</v>
      </c>
      <c r="E58" s="230"/>
      <c r="F58" s="230"/>
      <c r="G58" s="230"/>
      <c r="H58" s="230"/>
      <c r="I58" s="230"/>
      <c r="J58" s="230"/>
      <c r="K58" s="230">
        <f ca="1">L8*10^M8</f>
        <v>7900</v>
      </c>
      <c r="L58" s="230"/>
      <c r="M58" s="230"/>
      <c r="N58" s="230"/>
      <c r="O58" s="230"/>
      <c r="P58" s="230"/>
      <c r="Q58" s="230"/>
      <c r="R58" s="230">
        <f ca="1">S8*10^T8</f>
        <v>1300</v>
      </c>
      <c r="S58" s="230"/>
      <c r="T58" s="230"/>
      <c r="U58" s="230"/>
      <c r="V58" s="230"/>
      <c r="W58" s="230"/>
      <c r="X58" s="230"/>
      <c r="Y58" s="230">
        <f ca="1">Z8/10^AA8</f>
        <v>50</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E13/10^F13</f>
        <v>94.7</v>
      </c>
      <c r="E63" s="230"/>
      <c r="F63" s="230"/>
      <c r="G63" s="230"/>
      <c r="H63" s="230"/>
      <c r="I63" s="230"/>
      <c r="J63" s="230"/>
      <c r="K63" s="230">
        <f ca="1">L13/10^M13</f>
        <v>7.7</v>
      </c>
      <c r="L63" s="230"/>
      <c r="M63" s="230"/>
      <c r="N63" s="230"/>
      <c r="O63" s="230"/>
      <c r="P63" s="230"/>
      <c r="Q63" s="230"/>
      <c r="R63" s="230">
        <f ca="1">S13*10^T13</f>
        <v>270</v>
      </c>
      <c r="S63" s="230"/>
      <c r="T63" s="230"/>
      <c r="U63" s="230"/>
      <c r="V63" s="230"/>
      <c r="W63" s="230"/>
      <c r="X63" s="230"/>
      <c r="Y63" s="230">
        <f ca="1">Z13*10^AA13</f>
        <v>9.6</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E18/10^F18</f>
        <v>0.42899999999999999</v>
      </c>
      <c r="E68" s="230"/>
      <c r="F68" s="230"/>
      <c r="G68" s="230"/>
      <c r="H68" s="230"/>
      <c r="I68" s="230"/>
      <c r="J68" s="230"/>
      <c r="K68" s="230">
        <f ca="1">L18/10^M18</f>
        <v>0.44799999999999995</v>
      </c>
      <c r="L68" s="230"/>
      <c r="M68" s="230"/>
      <c r="N68" s="230"/>
      <c r="O68" s="230"/>
      <c r="P68" s="230"/>
      <c r="Q68" s="230"/>
      <c r="R68" s="230">
        <f ca="1">S18*10^T18</f>
        <v>630</v>
      </c>
      <c r="S68" s="230"/>
      <c r="T68" s="230"/>
      <c r="U68" s="230"/>
      <c r="V68" s="230"/>
      <c r="W68" s="230"/>
      <c r="X68" s="230"/>
      <c r="Y68" s="230">
        <f ca="1">Z18/10^AA18</f>
        <v>2E-3</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Multiplying and Dividing by Powers of 10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5000</v>
      </c>
      <c r="E83" s="230"/>
      <c r="F83" s="230"/>
      <c r="G83" s="230"/>
      <c r="H83" s="230"/>
      <c r="I83" s="230"/>
      <c r="J83" s="230"/>
      <c r="K83" s="230">
        <f ca="1">K58</f>
        <v>7900</v>
      </c>
      <c r="L83" s="230"/>
      <c r="M83" s="230"/>
      <c r="N83" s="230"/>
      <c r="O83" s="230"/>
      <c r="P83" s="230"/>
      <c r="Q83" s="230"/>
      <c r="R83" s="230">
        <f ca="1">R58</f>
        <v>1300</v>
      </c>
      <c r="S83" s="230"/>
      <c r="T83" s="230"/>
      <c r="U83" s="230"/>
      <c r="V83" s="230"/>
      <c r="W83" s="230"/>
      <c r="X83" s="230"/>
      <c r="Y83" s="230">
        <f ca="1">Y58</f>
        <v>50</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94.7</v>
      </c>
      <c r="E88" s="230"/>
      <c r="F88" s="230"/>
      <c r="G88" s="230"/>
      <c r="H88" s="230"/>
      <c r="I88" s="230"/>
      <c r="J88" s="230"/>
      <c r="K88" s="230">
        <f ca="1">K63</f>
        <v>7.7</v>
      </c>
      <c r="L88" s="230"/>
      <c r="M88" s="230"/>
      <c r="N88" s="230"/>
      <c r="O88" s="230"/>
      <c r="P88" s="230"/>
      <c r="Q88" s="230"/>
      <c r="R88" s="230">
        <f ca="1">R63</f>
        <v>270</v>
      </c>
      <c r="S88" s="230"/>
      <c r="T88" s="230"/>
      <c r="U88" s="230"/>
      <c r="V88" s="230"/>
      <c r="W88" s="230"/>
      <c r="X88" s="230"/>
      <c r="Y88" s="230">
        <f ca="1">Y63</f>
        <v>9.6</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0.42899999999999999</v>
      </c>
      <c r="E93" s="230"/>
      <c r="F93" s="230"/>
      <c r="G93" s="230"/>
      <c r="H93" s="230"/>
      <c r="I93" s="230"/>
      <c r="J93" s="230"/>
      <c r="K93" s="230">
        <f ca="1">K68</f>
        <v>0.44799999999999995</v>
      </c>
      <c r="L93" s="230"/>
      <c r="M93" s="230"/>
      <c r="N93" s="230"/>
      <c r="O93" s="230"/>
      <c r="P93" s="230"/>
      <c r="Q93" s="230"/>
      <c r="R93" s="230">
        <f ca="1">R68</f>
        <v>630</v>
      </c>
      <c r="S93" s="230"/>
      <c r="T93" s="230"/>
      <c r="U93" s="230"/>
      <c r="V93" s="230"/>
      <c r="W93" s="230"/>
      <c r="X93" s="230"/>
      <c r="Y93" s="230">
        <f ca="1">Y68</f>
        <v>2E-3</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QPJ2+ba6F1YG+h9MS5pGkQlBn1aXcnEN1OAQ/Y4TrkuKeYRE4XFB2qyxnkxmK4K04jAtuNWeZKVWXA65NpwOJw==" saltValue="fNGGCzsI7T9e6dFBzOFluA=="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500-000000000000}"/>
  </hyperlinks>
  <pageMargins left="0.25" right="0.25"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7" tint="0.79998168889431442"/>
  </sheetPr>
  <dimension ref="A1:AL98"/>
  <sheetViews>
    <sheetView zoomScaleNormal="100" workbookViewId="0"/>
  </sheetViews>
  <sheetFormatPr defaultColWidth="2.88671875" defaultRowHeight="14.4" x14ac:dyDescent="0.3"/>
  <cols>
    <col min="5" max="5" width="2.88671875" customWidth="1"/>
    <col min="12" max="12" width="2.88671875" customWidth="1"/>
    <col min="19" max="20" width="2.88671875" customWidth="1"/>
    <col min="26" max="27"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3"/>
      <c r="B2" s="3"/>
      <c r="C2" s="3"/>
      <c r="D2" s="226" t="s">
        <v>177</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38"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38"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38"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38"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38" x14ac:dyDescent="0.3">
      <c r="A7" s="3"/>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3"/>
      <c r="AH7" s="3"/>
    </row>
    <row r="8" spans="1:38" x14ac:dyDescent="0.3">
      <c r="A8" s="3"/>
      <c r="B8" s="6"/>
      <c r="C8" s="6"/>
      <c r="D8" s="5" t="s">
        <v>0</v>
      </c>
      <c r="E8" s="8">
        <f ca="1">RANDBETWEEN(3,8)/10</f>
        <v>0.6</v>
      </c>
      <c r="F8" s="8">
        <f ca="1">RANDBETWEEN(3,8)/10</f>
        <v>0.8</v>
      </c>
      <c r="G8" s="8"/>
      <c r="H8" s="8"/>
      <c r="I8" s="8"/>
      <c r="J8" s="5"/>
      <c r="K8" s="5" t="s">
        <v>1</v>
      </c>
      <c r="L8" s="8">
        <f ca="1">RANDBETWEEN(2,8)/10</f>
        <v>0.3</v>
      </c>
      <c r="M8" s="8">
        <f ca="1">RANDBETWEEN(12,15)/100</f>
        <v>0.12</v>
      </c>
      <c r="N8" s="8"/>
      <c r="O8" s="8"/>
      <c r="P8" s="8"/>
      <c r="Q8" s="5"/>
      <c r="R8" s="5" t="s">
        <v>2</v>
      </c>
      <c r="S8" s="8">
        <f ca="1">RANDBETWEEN(11,18)/10</f>
        <v>1.8</v>
      </c>
      <c r="T8" s="8">
        <f ca="1">RANDBETWEEN(5,8)/10</f>
        <v>0.6</v>
      </c>
      <c r="U8" s="8"/>
      <c r="V8" s="8"/>
      <c r="W8" s="8"/>
      <c r="X8" s="8"/>
      <c r="Y8" s="5" t="s">
        <v>3</v>
      </c>
      <c r="Z8" s="8">
        <f ca="1">RANDBETWEEN(11,18)/10</f>
        <v>1.1000000000000001</v>
      </c>
      <c r="AA8" s="8">
        <f ca="1">RANDBETWEEN(12,19)/10</f>
        <v>1.9</v>
      </c>
      <c r="AB8" s="8"/>
      <c r="AC8" s="8"/>
      <c r="AD8" s="8"/>
      <c r="AE8" s="5"/>
      <c r="AF8" s="6"/>
      <c r="AG8" s="3"/>
      <c r="AH8" s="3"/>
      <c r="AL8" s="10"/>
    </row>
    <row r="9" spans="1:38" ht="15" customHeight="1" x14ac:dyDescent="0.3">
      <c r="A9" s="3"/>
      <c r="B9" s="6"/>
      <c r="C9" s="6"/>
      <c r="D9" s="217" t="str">
        <f ca="1">CONCATENATE(E8," × ",F8)</f>
        <v>0.6 × 0.8</v>
      </c>
      <c r="E9" s="217"/>
      <c r="F9" s="217"/>
      <c r="G9" s="217"/>
      <c r="H9" s="217"/>
      <c r="I9" s="217"/>
      <c r="J9" s="217"/>
      <c r="K9" s="217" t="str">
        <f ca="1">CONCATENATE(L8," × ",M8)</f>
        <v>0.3 × 0.12</v>
      </c>
      <c r="L9" s="217"/>
      <c r="M9" s="217"/>
      <c r="N9" s="217"/>
      <c r="O9" s="217"/>
      <c r="P9" s="217"/>
      <c r="Q9" s="217"/>
      <c r="R9" s="217" t="str">
        <f ca="1">CONCATENATE(S8," × ",T8)</f>
        <v>1.8 × 0.6</v>
      </c>
      <c r="S9" s="217"/>
      <c r="T9" s="217"/>
      <c r="U9" s="217"/>
      <c r="V9" s="217"/>
      <c r="W9" s="217"/>
      <c r="X9" s="217"/>
      <c r="Y9" s="217" t="str">
        <f ca="1">CONCATENATE(Z8," × ",AA8)</f>
        <v>1.1 × 1.9</v>
      </c>
      <c r="Z9" s="217"/>
      <c r="AA9" s="217"/>
      <c r="AB9" s="217"/>
      <c r="AC9" s="217"/>
      <c r="AD9" s="217"/>
      <c r="AE9" s="217"/>
      <c r="AF9" s="6"/>
      <c r="AG9" s="3"/>
      <c r="AH9" s="3"/>
    </row>
    <row r="10" spans="1:38" ht="15" customHeight="1" x14ac:dyDescent="0.3">
      <c r="A10" s="3"/>
      <c r="B10" s="6"/>
      <c r="C10" s="6"/>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6"/>
      <c r="AG10" s="3"/>
      <c r="AH10" s="3"/>
    </row>
    <row r="11" spans="1:38" ht="15" customHeight="1" x14ac:dyDescent="0.3">
      <c r="A11" s="3"/>
      <c r="B11" s="6"/>
      <c r="C11" s="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
      <c r="AG11" s="3"/>
      <c r="AH11" s="3"/>
    </row>
    <row r="12" spans="1:38" ht="15" customHeight="1" x14ac:dyDescent="0.3">
      <c r="A12" s="3"/>
      <c r="B12" s="6"/>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
      <c r="AG12" s="3"/>
      <c r="AH12" s="3"/>
    </row>
    <row r="13" spans="1:38" x14ac:dyDescent="0.3">
      <c r="A13" s="3"/>
      <c r="B13" s="6"/>
      <c r="C13" s="6"/>
      <c r="D13" s="5" t="s">
        <v>4</v>
      </c>
      <c r="E13" s="8">
        <f ca="1">RANDBETWEEN(21,49)/10</f>
        <v>4</v>
      </c>
      <c r="F13" s="8">
        <f ca="1">RANDBETWEEN(12,25)/100</f>
        <v>0.15</v>
      </c>
      <c r="G13" s="8"/>
      <c r="H13" s="8"/>
      <c r="I13" s="5"/>
      <c r="J13" s="5"/>
      <c r="K13" s="5" t="s">
        <v>5</v>
      </c>
      <c r="L13" s="8">
        <f ca="1">RANDBETWEEN(101,199)/10^RANDBETWEEN(1,3)</f>
        <v>18.100000000000001</v>
      </c>
      <c r="M13" s="8">
        <f ca="1">RANDBETWEEN(5,12)/10^RANDBETWEEN(1,2)</f>
        <v>0.12</v>
      </c>
      <c r="N13" s="8"/>
      <c r="O13" s="8"/>
      <c r="P13" s="8"/>
      <c r="Q13" s="5"/>
      <c r="R13" s="5" t="s">
        <v>6</v>
      </c>
      <c r="S13" s="8">
        <f ca="1">RANDBETWEEN(101,399)/10^RANDBETWEEN(1,3)</f>
        <v>38.5</v>
      </c>
      <c r="T13" s="8">
        <f ca="1">RANDBETWEEN(11,29)/10^RANDBETWEEN(1,3)</f>
        <v>2.4</v>
      </c>
      <c r="U13" s="8"/>
      <c r="V13" s="8"/>
      <c r="W13" s="5"/>
      <c r="X13" s="5"/>
      <c r="Y13" s="5" t="s">
        <v>7</v>
      </c>
      <c r="Z13" s="8">
        <f ca="1">RANDBETWEEN(1005,4999)/10^RANDBETWEEN(1,3)</f>
        <v>37.299999999999997</v>
      </c>
      <c r="AA13" s="8">
        <f ca="1">RANDBETWEEN(101,499)/10^RANDBETWEEN(1,3)</f>
        <v>42.5</v>
      </c>
      <c r="AB13" s="8"/>
      <c r="AC13" s="8"/>
      <c r="AD13" s="8"/>
      <c r="AE13" s="5"/>
      <c r="AF13" s="6"/>
      <c r="AG13" s="3"/>
      <c r="AH13" s="3"/>
    </row>
    <row r="14" spans="1:38" ht="15" customHeight="1" x14ac:dyDescent="0.3">
      <c r="A14" s="3"/>
      <c r="B14" s="6"/>
      <c r="C14" s="6"/>
      <c r="D14" s="217" t="str">
        <f ca="1">CONCATENATE(E13," × ",F13)</f>
        <v>4 × 0.15</v>
      </c>
      <c r="E14" s="217"/>
      <c r="F14" s="217"/>
      <c r="G14" s="217"/>
      <c r="H14" s="217"/>
      <c r="I14" s="217"/>
      <c r="J14" s="217"/>
      <c r="K14" s="217" t="str">
        <f ca="1">CONCATENATE(L13," × ",M13)</f>
        <v>18.1 × 0.12</v>
      </c>
      <c r="L14" s="217"/>
      <c r="M14" s="217"/>
      <c r="N14" s="217"/>
      <c r="O14" s="217"/>
      <c r="P14" s="217"/>
      <c r="Q14" s="217"/>
      <c r="R14" s="217" t="str">
        <f ca="1">CONCATENATE(S13," × ",T13)</f>
        <v>38.5 × 2.4</v>
      </c>
      <c r="S14" s="217"/>
      <c r="T14" s="217"/>
      <c r="U14" s="217"/>
      <c r="V14" s="217"/>
      <c r="W14" s="217"/>
      <c r="X14" s="217"/>
      <c r="Y14" s="217" t="str">
        <f ca="1">CONCATENATE(Z13," × ",AA13)</f>
        <v>37.3 × 42.5</v>
      </c>
      <c r="Z14" s="217"/>
      <c r="AA14" s="217"/>
      <c r="AB14" s="217"/>
      <c r="AC14" s="217"/>
      <c r="AD14" s="217"/>
      <c r="AE14" s="217"/>
      <c r="AF14" s="6"/>
      <c r="AG14" s="3"/>
      <c r="AH14" s="3"/>
    </row>
    <row r="15" spans="1:38" ht="15" customHeight="1" x14ac:dyDescent="0.3">
      <c r="A15" s="3"/>
      <c r="B15" s="6"/>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
      <c r="AG15" s="3"/>
      <c r="AH15" s="3"/>
    </row>
    <row r="16" spans="1:38" ht="15" customHeight="1" x14ac:dyDescent="0.3">
      <c r="A16" s="3"/>
      <c r="B16" s="6"/>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
      <c r="AG16" s="3"/>
      <c r="AH16" s="3"/>
    </row>
    <row r="17" spans="1:38" ht="15" customHeight="1" x14ac:dyDescent="0.3">
      <c r="A17" s="3"/>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
      <c r="AG17" s="3"/>
      <c r="AH17" s="3"/>
    </row>
    <row r="18" spans="1:38" x14ac:dyDescent="0.3">
      <c r="A18" s="3"/>
      <c r="B18" s="6"/>
      <c r="C18" s="6"/>
      <c r="D18" s="5" t="s">
        <v>8</v>
      </c>
      <c r="E18" s="8">
        <f ca="1">RANDBETWEEN(5,8)/10</f>
        <v>0.6</v>
      </c>
      <c r="F18" s="8">
        <f ca="1">RANDBETWEEN(7,15)/10</f>
        <v>0.8</v>
      </c>
      <c r="G18" s="8">
        <f ca="1">RANDBETWEEN(13,20)/10</f>
        <v>1.5</v>
      </c>
      <c r="H18" s="8"/>
      <c r="I18" s="5"/>
      <c r="J18" s="5"/>
      <c r="K18" s="5" t="s">
        <v>9</v>
      </c>
      <c r="L18" s="8">
        <f ca="1">RANDBETWEEN(7,15)/10^RANDBETWEEN(1,2)</f>
        <v>0.9</v>
      </c>
      <c r="M18" s="8">
        <f ca="1">RANDBETWEEN(11,25)/10^RANDBETWEEN(1,2)</f>
        <v>1.7</v>
      </c>
      <c r="N18" s="8">
        <f ca="1">RANDBETWEEN(3,8)/10</f>
        <v>0.3</v>
      </c>
      <c r="O18" s="8"/>
      <c r="P18" s="5"/>
      <c r="Q18" s="5"/>
      <c r="R18" s="5" t="s">
        <v>10</v>
      </c>
      <c r="S18" s="8">
        <f ca="1">RANDBETWEEN(11,25)/10^RANDBETWEEN(1,2)</f>
        <v>2.2999999999999998</v>
      </c>
      <c r="T18" s="8">
        <f ca="1">RANDBETWEEN(11,49)/10</f>
        <v>1.3</v>
      </c>
      <c r="U18" s="8">
        <f ca="1">RANDBETWEEN(13,20)</f>
        <v>16</v>
      </c>
      <c r="V18" s="8"/>
      <c r="W18" s="5"/>
      <c r="X18" s="5"/>
      <c r="Y18" s="5" t="s">
        <v>11</v>
      </c>
      <c r="Z18" s="8">
        <f ca="1">RANDBETWEEN(12,25)/10</f>
        <v>2.2000000000000002</v>
      </c>
      <c r="AA18" s="8">
        <f ca="1">RANDBETWEEN(101,349)/10^RANDBETWEEN(1,2)</f>
        <v>12.3</v>
      </c>
      <c r="AB18" s="8">
        <f ca="1">RANDBETWEEN(31,50)/10</f>
        <v>3.9</v>
      </c>
      <c r="AC18" s="8"/>
      <c r="AD18" s="8"/>
      <c r="AE18" s="5"/>
      <c r="AF18" s="6"/>
      <c r="AG18" s="5"/>
      <c r="AH18" s="3"/>
      <c r="AL18" s="10"/>
    </row>
    <row r="19" spans="1:38" ht="15" customHeight="1" x14ac:dyDescent="0.3">
      <c r="A19" s="3"/>
      <c r="B19" s="6"/>
      <c r="C19" s="6"/>
      <c r="D19" s="234" t="str">
        <f ca="1">CONCATENATE(E18," × ",F18," × ",G18)</f>
        <v>0.6 × 0.8 × 1.5</v>
      </c>
      <c r="E19" s="234"/>
      <c r="F19" s="234"/>
      <c r="G19" s="234"/>
      <c r="H19" s="234"/>
      <c r="I19" s="234"/>
      <c r="J19" s="234"/>
      <c r="K19" s="234" t="str">
        <f ca="1">CONCATENATE(L18," × ",M18," × ",N18)</f>
        <v>0.9 × 1.7 × 0.3</v>
      </c>
      <c r="L19" s="234"/>
      <c r="M19" s="234"/>
      <c r="N19" s="234"/>
      <c r="O19" s="234"/>
      <c r="P19" s="234"/>
      <c r="Q19" s="234"/>
      <c r="R19" s="234" t="str">
        <f ca="1">CONCATENATE(S18," × ",T18," × ",U18)</f>
        <v>2.3 × 1.3 × 16</v>
      </c>
      <c r="S19" s="234"/>
      <c r="T19" s="234"/>
      <c r="U19" s="234"/>
      <c r="V19" s="234"/>
      <c r="W19" s="234"/>
      <c r="X19" s="234"/>
      <c r="Y19" s="234" t="str">
        <f ca="1">CONCATENATE(Z18," × ",AA18," × ",AB18)</f>
        <v>2.2 × 12.3 × 3.9</v>
      </c>
      <c r="Z19" s="234"/>
      <c r="AA19" s="234"/>
      <c r="AB19" s="234"/>
      <c r="AC19" s="234"/>
      <c r="AD19" s="234"/>
      <c r="AE19" s="234"/>
      <c r="AF19" s="6"/>
      <c r="AG19" s="3"/>
      <c r="AH19" s="3"/>
    </row>
    <row r="20" spans="1:38" ht="15" customHeight="1" x14ac:dyDescent="0.3">
      <c r="A20" s="3"/>
      <c r="B20" s="6"/>
      <c r="C20" s="6"/>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6"/>
      <c r="AG20" s="3"/>
      <c r="AH20" s="3"/>
    </row>
    <row r="21" spans="1:38" ht="15" customHeight="1" x14ac:dyDescent="0.3">
      <c r="A21" s="3"/>
      <c r="B21" s="6"/>
      <c r="C21" s="6"/>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6"/>
      <c r="AG21" s="3"/>
      <c r="AH21" s="3"/>
    </row>
    <row r="22" spans="1:38" ht="15" customHeight="1" x14ac:dyDescent="0.3">
      <c r="A22" s="3"/>
      <c r="B22" s="6"/>
      <c r="C22" s="6"/>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6"/>
      <c r="AG22" s="3"/>
      <c r="AH22" s="3"/>
    </row>
    <row r="23" spans="1:38" x14ac:dyDescent="0.3">
      <c r="A23" s="3"/>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3"/>
      <c r="AH23" s="3"/>
    </row>
    <row r="24" spans="1:38"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Multiplying Decimals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t="str">
        <f ca="1">D9</f>
        <v>0.6 × 0.8</v>
      </c>
      <c r="E34" s="217"/>
      <c r="F34" s="217"/>
      <c r="G34" s="217"/>
      <c r="H34" s="217"/>
      <c r="I34" s="217"/>
      <c r="J34" s="217"/>
      <c r="K34" s="217" t="str">
        <f ca="1">K9</f>
        <v>0.3 × 0.12</v>
      </c>
      <c r="L34" s="217"/>
      <c r="M34" s="217"/>
      <c r="N34" s="217"/>
      <c r="O34" s="217"/>
      <c r="P34" s="217"/>
      <c r="Q34" s="217"/>
      <c r="R34" s="217" t="str">
        <f ca="1">R9</f>
        <v>1.8 × 0.6</v>
      </c>
      <c r="S34" s="217"/>
      <c r="T34" s="217"/>
      <c r="U34" s="217"/>
      <c r="V34" s="217"/>
      <c r="W34" s="217"/>
      <c r="X34" s="217"/>
      <c r="Y34" s="217" t="str">
        <f ca="1">Y9</f>
        <v>1.1 × 1.9</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3"/>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t="str">
        <f ca="1">D14</f>
        <v>4 × 0.15</v>
      </c>
      <c r="E39" s="217"/>
      <c r="F39" s="217"/>
      <c r="G39" s="217"/>
      <c r="H39" s="217"/>
      <c r="I39" s="217"/>
      <c r="J39" s="217"/>
      <c r="K39" s="217" t="str">
        <f ca="1">K14</f>
        <v>18.1 × 0.12</v>
      </c>
      <c r="L39" s="217"/>
      <c r="M39" s="217"/>
      <c r="N39" s="217"/>
      <c r="O39" s="217"/>
      <c r="P39" s="217"/>
      <c r="Q39" s="217"/>
      <c r="R39" s="217" t="str">
        <f ca="1">R14</f>
        <v>38.5 × 2.4</v>
      </c>
      <c r="S39" s="217"/>
      <c r="T39" s="217"/>
      <c r="U39" s="217"/>
      <c r="V39" s="217"/>
      <c r="W39" s="217"/>
      <c r="X39" s="217"/>
      <c r="Y39" s="217" t="str">
        <f ca="1">Y14</f>
        <v>37.3 × 42.5</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34" t="str">
        <f ca="1">D19</f>
        <v>0.6 × 0.8 × 1.5</v>
      </c>
      <c r="E44" s="234"/>
      <c r="F44" s="234"/>
      <c r="G44" s="234"/>
      <c r="H44" s="234"/>
      <c r="I44" s="234"/>
      <c r="J44" s="234"/>
      <c r="K44" s="234" t="str">
        <f ca="1">K19</f>
        <v>0.9 × 1.7 × 0.3</v>
      </c>
      <c r="L44" s="234"/>
      <c r="M44" s="234"/>
      <c r="N44" s="234"/>
      <c r="O44" s="234"/>
      <c r="P44" s="234"/>
      <c r="Q44" s="234"/>
      <c r="R44" s="234" t="str">
        <f ca="1">R19</f>
        <v>2.3 × 1.3 × 16</v>
      </c>
      <c r="S44" s="234"/>
      <c r="T44" s="234"/>
      <c r="U44" s="234"/>
      <c r="V44" s="234"/>
      <c r="W44" s="234"/>
      <c r="X44" s="234"/>
      <c r="Y44" s="234" t="str">
        <f ca="1">Y19</f>
        <v>2.2 × 12.3 × 3.9</v>
      </c>
      <c r="Z44" s="234"/>
      <c r="AA44" s="234"/>
      <c r="AB44" s="234"/>
      <c r="AC44" s="234"/>
      <c r="AD44" s="234"/>
      <c r="AE44" s="234"/>
      <c r="AF44" s="3"/>
      <c r="AG44" s="3"/>
      <c r="AH44" s="3"/>
    </row>
    <row r="45" spans="1:38" ht="15" customHeight="1" x14ac:dyDescent="0.3">
      <c r="A45" s="3"/>
      <c r="B45" s="3"/>
      <c r="C45" s="3"/>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3"/>
      <c r="AG45" s="3"/>
      <c r="AH45" s="3"/>
    </row>
    <row r="46" spans="1:38" ht="15" customHeight="1" x14ac:dyDescent="0.3">
      <c r="A46" s="3"/>
      <c r="B46" s="3"/>
      <c r="C46" s="3"/>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3"/>
      <c r="AG46" s="3"/>
      <c r="AH46" s="3"/>
    </row>
    <row r="47" spans="1:38" ht="15" customHeight="1" x14ac:dyDescent="0.3">
      <c r="A47" s="3"/>
      <c r="B47" s="3"/>
      <c r="C47" s="3"/>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Multiplying Decimals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PRODUCT(E8:G8)</f>
        <v>0.48</v>
      </c>
      <c r="E58" s="230"/>
      <c r="F58" s="230"/>
      <c r="G58" s="230"/>
      <c r="H58" s="230"/>
      <c r="I58" s="230"/>
      <c r="J58" s="230"/>
      <c r="K58" s="230">
        <f ca="1">PRODUCT(L8:N8)</f>
        <v>3.5999999999999997E-2</v>
      </c>
      <c r="L58" s="230"/>
      <c r="M58" s="230"/>
      <c r="N58" s="230"/>
      <c r="O58" s="230"/>
      <c r="P58" s="230"/>
      <c r="Q58" s="230"/>
      <c r="R58" s="230">
        <f ca="1">PRODUCT(S8:U8)</f>
        <v>1.08</v>
      </c>
      <c r="S58" s="230"/>
      <c r="T58" s="230"/>
      <c r="U58" s="230"/>
      <c r="V58" s="230"/>
      <c r="W58" s="230"/>
      <c r="X58" s="230"/>
      <c r="Y58" s="230">
        <f ca="1">PRODUCT(Z8:AB8)</f>
        <v>2.09</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PRODUCT(E13:G13)</f>
        <v>0.6</v>
      </c>
      <c r="E63" s="230"/>
      <c r="F63" s="230"/>
      <c r="G63" s="230"/>
      <c r="H63" s="230"/>
      <c r="I63" s="230"/>
      <c r="J63" s="230"/>
      <c r="K63" s="230">
        <f ca="1">PRODUCT(L13:N13)</f>
        <v>2.1720000000000002</v>
      </c>
      <c r="L63" s="230"/>
      <c r="M63" s="230"/>
      <c r="N63" s="230"/>
      <c r="O63" s="230"/>
      <c r="P63" s="230"/>
      <c r="Q63" s="230"/>
      <c r="R63" s="230">
        <f ca="1">PRODUCT(S13:U13)</f>
        <v>92.399999999999991</v>
      </c>
      <c r="S63" s="230"/>
      <c r="T63" s="230"/>
      <c r="U63" s="230"/>
      <c r="V63" s="230"/>
      <c r="W63" s="230"/>
      <c r="X63" s="230"/>
      <c r="Y63" s="230">
        <f ca="1">PRODUCT(Z13:AB13)</f>
        <v>1585.2499999999998</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PRODUCT(E18:G18)</f>
        <v>0.72</v>
      </c>
      <c r="E68" s="230"/>
      <c r="F68" s="230"/>
      <c r="G68" s="230"/>
      <c r="H68" s="230"/>
      <c r="I68" s="230"/>
      <c r="J68" s="230"/>
      <c r="K68" s="230">
        <f ca="1">PRODUCT(L18:N18)</f>
        <v>0.45899999999999996</v>
      </c>
      <c r="L68" s="230"/>
      <c r="M68" s="230"/>
      <c r="N68" s="230"/>
      <c r="O68" s="230"/>
      <c r="P68" s="230"/>
      <c r="Q68" s="230"/>
      <c r="R68" s="230">
        <f ca="1">PRODUCT(S18:U18)</f>
        <v>47.839999999999996</v>
      </c>
      <c r="S68" s="230"/>
      <c r="T68" s="230"/>
      <c r="U68" s="230"/>
      <c r="V68" s="230"/>
      <c r="W68" s="230"/>
      <c r="X68" s="230"/>
      <c r="Y68" s="230">
        <f ca="1">PRODUCT(Z18:AB18)</f>
        <v>105.53400000000001</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Multiplying Decimals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0.48</v>
      </c>
      <c r="E83" s="230"/>
      <c r="F83" s="230"/>
      <c r="G83" s="230"/>
      <c r="H83" s="230"/>
      <c r="I83" s="230"/>
      <c r="J83" s="230"/>
      <c r="K83" s="230">
        <f ca="1">K58</f>
        <v>3.5999999999999997E-2</v>
      </c>
      <c r="L83" s="230"/>
      <c r="M83" s="230"/>
      <c r="N83" s="230"/>
      <c r="O83" s="230"/>
      <c r="P83" s="230"/>
      <c r="Q83" s="230"/>
      <c r="R83" s="230">
        <f ca="1">R58</f>
        <v>1.08</v>
      </c>
      <c r="S83" s="230"/>
      <c r="T83" s="230"/>
      <c r="U83" s="230"/>
      <c r="V83" s="230"/>
      <c r="W83" s="230"/>
      <c r="X83" s="230"/>
      <c r="Y83" s="230">
        <f ca="1">Y58</f>
        <v>2.09</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0.6</v>
      </c>
      <c r="E88" s="230"/>
      <c r="F88" s="230"/>
      <c r="G88" s="230"/>
      <c r="H88" s="230"/>
      <c r="I88" s="230"/>
      <c r="J88" s="230"/>
      <c r="K88" s="230">
        <f ca="1">K63</f>
        <v>2.1720000000000002</v>
      </c>
      <c r="L88" s="230"/>
      <c r="M88" s="230"/>
      <c r="N88" s="230"/>
      <c r="O88" s="230"/>
      <c r="P88" s="230"/>
      <c r="Q88" s="230"/>
      <c r="R88" s="230">
        <f ca="1">R63</f>
        <v>92.399999999999991</v>
      </c>
      <c r="S88" s="230"/>
      <c r="T88" s="230"/>
      <c r="U88" s="230"/>
      <c r="V88" s="230"/>
      <c r="W88" s="230"/>
      <c r="X88" s="230"/>
      <c r="Y88" s="230">
        <f ca="1">Y63</f>
        <v>1585.2499999999998</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0.72</v>
      </c>
      <c r="E93" s="230"/>
      <c r="F93" s="230"/>
      <c r="G93" s="230"/>
      <c r="H93" s="230"/>
      <c r="I93" s="230"/>
      <c r="J93" s="230"/>
      <c r="K93" s="230">
        <f ca="1">K68</f>
        <v>0.45899999999999996</v>
      </c>
      <c r="L93" s="230"/>
      <c r="M93" s="230"/>
      <c r="N93" s="230"/>
      <c r="O93" s="230"/>
      <c r="P93" s="230"/>
      <c r="Q93" s="230"/>
      <c r="R93" s="230">
        <f ca="1">R68</f>
        <v>47.839999999999996</v>
      </c>
      <c r="S93" s="230"/>
      <c r="T93" s="230"/>
      <c r="U93" s="230"/>
      <c r="V93" s="230"/>
      <c r="W93" s="230"/>
      <c r="X93" s="230"/>
      <c r="Y93" s="230">
        <f ca="1">Y68</f>
        <v>105.53400000000001</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VEB6bJmBP0f+U1HK8wcucuIPJ5WjeVpLllNCmLMfpMgzykz10sT3pbFlaSXyqI9rW4gWywrb1Uv6Ebk0bherDg==" saltValue="dM8UQyu3tdX/LCHZocB0JQ=="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600-000000000000}"/>
  </hyperlinks>
  <pageMargins left="0.25" right="0.25"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theme="7" tint="0.79998168889431442"/>
  </sheetPr>
  <dimension ref="A1:AL98"/>
  <sheetViews>
    <sheetView zoomScale="80" zoomScaleNormal="80" workbookViewId="0"/>
  </sheetViews>
  <sheetFormatPr defaultColWidth="2.88671875" defaultRowHeight="14.4" x14ac:dyDescent="0.3"/>
  <cols>
    <col min="2" max="2" width="2.88671875" customWidth="1"/>
    <col min="4" max="5" width="2.88671875" customWidth="1"/>
    <col min="11" max="12" width="2.88671875" customWidth="1"/>
    <col min="15" max="15" width="2.88671875" customWidth="1"/>
    <col min="18" max="20" width="2.88671875" customWidth="1"/>
    <col min="25"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6"/>
      <c r="B2" s="6"/>
      <c r="C2" s="6"/>
      <c r="D2" s="225" t="s">
        <v>229</v>
      </c>
      <c r="E2" s="225"/>
      <c r="F2" s="225"/>
      <c r="G2" s="225"/>
      <c r="H2" s="225"/>
      <c r="I2" s="225"/>
      <c r="J2" s="225"/>
      <c r="K2" s="225"/>
      <c r="L2" s="225"/>
      <c r="M2" s="225"/>
      <c r="N2" s="225"/>
      <c r="O2" s="225"/>
      <c r="P2" s="225"/>
      <c r="Q2" s="225"/>
      <c r="R2" s="225"/>
      <c r="S2" s="225"/>
      <c r="T2" s="225"/>
      <c r="U2" s="225"/>
      <c r="V2" s="225"/>
      <c r="W2" s="225"/>
      <c r="X2" s="225"/>
      <c r="Y2" s="225"/>
      <c r="Z2" s="225"/>
      <c r="AA2" s="6"/>
      <c r="AB2" s="6"/>
      <c r="AC2" s="6"/>
      <c r="AD2" s="6"/>
      <c r="AE2" s="6"/>
      <c r="AF2" s="6"/>
      <c r="AG2" s="6"/>
      <c r="AH2" s="3"/>
    </row>
    <row r="3" spans="1:38" x14ac:dyDescent="0.3">
      <c r="A3" s="6"/>
      <c r="B3" s="6"/>
      <c r="C3" s="6"/>
      <c r="D3" s="225"/>
      <c r="E3" s="225"/>
      <c r="F3" s="225"/>
      <c r="G3" s="225"/>
      <c r="H3" s="225"/>
      <c r="I3" s="225"/>
      <c r="J3" s="225"/>
      <c r="K3" s="225"/>
      <c r="L3" s="225"/>
      <c r="M3" s="225"/>
      <c r="N3" s="225"/>
      <c r="O3" s="225"/>
      <c r="P3" s="225"/>
      <c r="Q3" s="225"/>
      <c r="R3" s="225"/>
      <c r="S3" s="225"/>
      <c r="T3" s="225"/>
      <c r="U3" s="225"/>
      <c r="V3" s="225"/>
      <c r="W3" s="225"/>
      <c r="X3" s="225"/>
      <c r="Y3" s="225"/>
      <c r="Z3" s="225"/>
      <c r="AA3" s="6"/>
      <c r="AB3" s="6"/>
      <c r="AC3" s="6"/>
      <c r="AD3" s="6"/>
      <c r="AE3" s="6"/>
      <c r="AF3" s="6"/>
      <c r="AG3" s="6"/>
      <c r="AH3" s="3"/>
    </row>
    <row r="4" spans="1:38" x14ac:dyDescent="0.3">
      <c r="A4" s="6"/>
      <c r="B4" s="6"/>
      <c r="C4" s="6"/>
      <c r="D4" s="225"/>
      <c r="E4" s="225"/>
      <c r="F4" s="225"/>
      <c r="G4" s="225"/>
      <c r="H4" s="225"/>
      <c r="I4" s="225"/>
      <c r="J4" s="225"/>
      <c r="K4" s="225"/>
      <c r="L4" s="225"/>
      <c r="M4" s="225"/>
      <c r="N4" s="225"/>
      <c r="O4" s="225"/>
      <c r="P4" s="225"/>
      <c r="Q4" s="225"/>
      <c r="R4" s="225"/>
      <c r="S4" s="225"/>
      <c r="T4" s="225"/>
      <c r="U4" s="225"/>
      <c r="V4" s="225"/>
      <c r="W4" s="225"/>
      <c r="X4" s="225"/>
      <c r="Y4" s="225"/>
      <c r="Z4" s="225"/>
      <c r="AA4" s="6"/>
      <c r="AB4" s="6"/>
      <c r="AC4" s="6"/>
      <c r="AD4" s="6"/>
      <c r="AE4" s="6"/>
      <c r="AF4" s="6"/>
      <c r="AG4" s="6"/>
      <c r="AH4" s="3"/>
    </row>
    <row r="5" spans="1:38" x14ac:dyDescent="0.3">
      <c r="A5" s="6"/>
      <c r="B5" s="6"/>
      <c r="C5" s="6"/>
      <c r="D5" s="225"/>
      <c r="E5" s="225"/>
      <c r="F5" s="225"/>
      <c r="G5" s="225"/>
      <c r="H5" s="225"/>
      <c r="I5" s="225"/>
      <c r="J5" s="225"/>
      <c r="K5" s="225"/>
      <c r="L5" s="225"/>
      <c r="M5" s="225"/>
      <c r="N5" s="225"/>
      <c r="O5" s="225"/>
      <c r="P5" s="225"/>
      <c r="Q5" s="225"/>
      <c r="R5" s="225"/>
      <c r="S5" s="225"/>
      <c r="T5" s="225"/>
      <c r="U5" s="225"/>
      <c r="V5" s="225"/>
      <c r="W5" s="225"/>
      <c r="X5" s="225"/>
      <c r="Y5" s="225"/>
      <c r="Z5" s="225"/>
      <c r="AA5" s="6"/>
      <c r="AB5" s="6"/>
      <c r="AC5" s="6"/>
      <c r="AD5" s="6"/>
      <c r="AE5" s="6"/>
      <c r="AF5" s="6"/>
      <c r="AG5" s="6"/>
      <c r="AH5" s="3"/>
    </row>
    <row r="6" spans="1:38" x14ac:dyDescent="0.3">
      <c r="A6" s="6"/>
      <c r="B6" s="6"/>
      <c r="C6" s="6"/>
      <c r="D6" s="225"/>
      <c r="E6" s="225"/>
      <c r="F6" s="225"/>
      <c r="G6" s="225"/>
      <c r="H6" s="225"/>
      <c r="I6" s="225"/>
      <c r="J6" s="225"/>
      <c r="K6" s="225"/>
      <c r="L6" s="225"/>
      <c r="M6" s="225"/>
      <c r="N6" s="225"/>
      <c r="O6" s="225"/>
      <c r="P6" s="225"/>
      <c r="Q6" s="225"/>
      <c r="R6" s="225"/>
      <c r="S6" s="225"/>
      <c r="T6" s="225"/>
      <c r="U6" s="225"/>
      <c r="V6" s="225"/>
      <c r="W6" s="225"/>
      <c r="X6" s="225"/>
      <c r="Y6" s="225"/>
      <c r="Z6" s="225"/>
      <c r="AA6" s="6"/>
      <c r="AB6" s="6"/>
      <c r="AC6" s="6"/>
      <c r="AD6" s="6"/>
      <c r="AE6" s="6"/>
      <c r="AF6" s="6"/>
      <c r="AG6" s="6"/>
      <c r="AH6" s="3"/>
    </row>
    <row r="7" spans="1:38"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
    </row>
    <row r="8" spans="1:38" x14ac:dyDescent="0.3">
      <c r="A8" s="6"/>
      <c r="B8" s="6"/>
      <c r="C8" s="6"/>
      <c r="D8" s="5" t="s">
        <v>0</v>
      </c>
      <c r="E8" s="8">
        <v>1</v>
      </c>
      <c r="F8" s="8">
        <f ca="1">RANDBETWEEN(2,3)</f>
        <v>3</v>
      </c>
      <c r="G8" s="8">
        <v>1</v>
      </c>
      <c r="H8" s="8">
        <f ca="1">RANDBETWEEN(2,5)</f>
        <v>2</v>
      </c>
      <c r="I8" s="8"/>
      <c r="J8" s="8"/>
      <c r="K8" s="5" t="s">
        <v>1</v>
      </c>
      <c r="L8" s="8">
        <f ca="1">RANDBETWEEN(1,3)</f>
        <v>3</v>
      </c>
      <c r="M8" s="8">
        <f ca="1">IF(GCD(L8,P8)=1,P8,P8-1)</f>
        <v>5</v>
      </c>
      <c r="N8" s="8">
        <f ca="1">RANDBETWEEN(2,3)</f>
        <v>2</v>
      </c>
      <c r="O8" s="8">
        <f ca="1">IF(GCD(N8,Q8)=1,Q8,Q8+1)</f>
        <v>3</v>
      </c>
      <c r="P8" s="8">
        <f ca="1">RANDBETWEEN(5,9)</f>
        <v>6</v>
      </c>
      <c r="Q8" s="8">
        <f ca="1">RANDBETWEEN(3,8)</f>
        <v>3</v>
      </c>
      <c r="R8" s="5" t="s">
        <v>2</v>
      </c>
      <c r="S8" s="8">
        <f ca="1">RANDBETWEEN(1,3)</f>
        <v>2</v>
      </c>
      <c r="T8" s="8">
        <f ca="1">IF(GCD(S8,X8)=1,X8,X8+1)</f>
        <v>11</v>
      </c>
      <c r="U8" s="8">
        <f ca="1">RANDBETWEEN(2,4)</f>
        <v>2</v>
      </c>
      <c r="V8" s="8"/>
      <c r="W8" s="8"/>
      <c r="X8" s="8">
        <f ca="1">RANDBETWEEN(11,15)</f>
        <v>11</v>
      </c>
      <c r="Y8" s="5" t="s">
        <v>3</v>
      </c>
      <c r="Z8" s="8">
        <f ca="1">RANDBETWEEN(2,5)</f>
        <v>3</v>
      </c>
      <c r="AA8" s="8">
        <f ca="1">IF(GCD(Z8,AE8)=1,AE8,AE8+1)</f>
        <v>13</v>
      </c>
      <c r="AB8" s="8">
        <f ca="1">RANDBETWEEN(2,3)</f>
        <v>2</v>
      </c>
      <c r="AC8" s="8"/>
      <c r="AD8" s="8"/>
      <c r="AE8" s="8">
        <f ca="1">RANDBETWEEN(6,10)*2</f>
        <v>12</v>
      </c>
      <c r="AF8" s="6"/>
      <c r="AG8" s="6"/>
      <c r="AH8" s="3"/>
      <c r="AL8" s="10"/>
    </row>
    <row r="9" spans="1:38" ht="15" customHeight="1" x14ac:dyDescent="0.3">
      <c r="A9" s="6"/>
      <c r="B9" s="6"/>
      <c r="C9" s="6"/>
      <c r="D9" s="72"/>
      <c r="E9" s="220">
        <f>E8</f>
        <v>1</v>
      </c>
      <c r="F9" s="220"/>
      <c r="G9" s="72"/>
      <c r="H9" s="220">
        <f>G8</f>
        <v>1</v>
      </c>
      <c r="I9" s="220"/>
      <c r="J9" s="72"/>
      <c r="K9" s="72"/>
      <c r="L9" s="220">
        <f ca="1">L8</f>
        <v>3</v>
      </c>
      <c r="M9" s="220"/>
      <c r="N9" s="72"/>
      <c r="O9" s="220">
        <f ca="1">N8</f>
        <v>2</v>
      </c>
      <c r="P9" s="220"/>
      <c r="Q9" s="72"/>
      <c r="R9" s="72"/>
      <c r="S9" s="220">
        <f ca="1">S8</f>
        <v>2</v>
      </c>
      <c r="T9" s="220"/>
      <c r="U9" s="72"/>
      <c r="V9" s="72"/>
      <c r="W9" s="72"/>
      <c r="X9" s="72"/>
      <c r="Y9" s="72"/>
      <c r="Z9" s="72"/>
      <c r="AA9" s="72"/>
      <c r="AB9" s="72"/>
      <c r="AC9" s="220">
        <f ca="1">Z8</f>
        <v>3</v>
      </c>
      <c r="AD9" s="220"/>
      <c r="AE9" s="72"/>
      <c r="AF9" s="6"/>
      <c r="AG9" s="6"/>
      <c r="AH9" s="3"/>
    </row>
    <row r="10" spans="1:38" ht="15" customHeight="1" thickBot="1" x14ac:dyDescent="0.35">
      <c r="A10" s="6"/>
      <c r="B10" s="6"/>
      <c r="C10" s="6"/>
      <c r="D10" s="72"/>
      <c r="E10" s="221"/>
      <c r="F10" s="221"/>
      <c r="G10" s="215" t="s">
        <v>230</v>
      </c>
      <c r="H10" s="221"/>
      <c r="I10" s="221"/>
      <c r="J10" s="72"/>
      <c r="K10" s="72"/>
      <c r="L10" s="221"/>
      <c r="M10" s="221"/>
      <c r="N10" s="215" t="s">
        <v>230</v>
      </c>
      <c r="O10" s="221"/>
      <c r="P10" s="221"/>
      <c r="Q10" s="72"/>
      <c r="R10" s="72"/>
      <c r="S10" s="221"/>
      <c r="T10" s="221"/>
      <c r="U10" s="215" t="s">
        <v>230</v>
      </c>
      <c r="V10" s="217">
        <f ca="1">U8</f>
        <v>2</v>
      </c>
      <c r="W10" s="217"/>
      <c r="X10" s="72"/>
      <c r="Y10" s="72"/>
      <c r="Z10" s="217">
        <f ca="1">AB8</f>
        <v>2</v>
      </c>
      <c r="AA10" s="217"/>
      <c r="AB10" s="215" t="s">
        <v>230</v>
      </c>
      <c r="AC10" s="221"/>
      <c r="AD10" s="221"/>
      <c r="AE10" s="72"/>
      <c r="AF10" s="6"/>
      <c r="AG10" s="6"/>
      <c r="AH10" s="3"/>
    </row>
    <row r="11" spans="1:38" ht="15" customHeight="1" x14ac:dyDescent="0.3">
      <c r="A11" s="6"/>
      <c r="B11" s="6"/>
      <c r="C11" s="6"/>
      <c r="D11" s="72"/>
      <c r="E11" s="217">
        <f ca="1">F8</f>
        <v>3</v>
      </c>
      <c r="F11" s="217"/>
      <c r="G11" s="215"/>
      <c r="H11" s="217">
        <f ca="1">H8</f>
        <v>2</v>
      </c>
      <c r="I11" s="217"/>
      <c r="J11" s="72"/>
      <c r="K11" s="72"/>
      <c r="L11" s="217">
        <f ca="1">M8</f>
        <v>5</v>
      </c>
      <c r="M11" s="217"/>
      <c r="N11" s="215"/>
      <c r="O11" s="217">
        <f ca="1">O8</f>
        <v>3</v>
      </c>
      <c r="P11" s="217"/>
      <c r="Q11" s="72"/>
      <c r="R11" s="72"/>
      <c r="S11" s="217">
        <f ca="1">T8</f>
        <v>11</v>
      </c>
      <c r="T11" s="217"/>
      <c r="U11" s="215"/>
      <c r="V11" s="217"/>
      <c r="W11" s="217"/>
      <c r="X11" s="72"/>
      <c r="Y11" s="72"/>
      <c r="Z11" s="217"/>
      <c r="AA11" s="217"/>
      <c r="AB11" s="215"/>
      <c r="AC11" s="217">
        <f ca="1">AA8</f>
        <v>13</v>
      </c>
      <c r="AD11" s="217"/>
      <c r="AE11" s="72"/>
      <c r="AF11" s="6"/>
      <c r="AG11" s="6"/>
      <c r="AH11" s="3"/>
    </row>
    <row r="12" spans="1:38" ht="15" customHeight="1" x14ac:dyDescent="0.3">
      <c r="A12" s="6"/>
      <c r="B12" s="6"/>
      <c r="C12" s="6"/>
      <c r="D12" s="72"/>
      <c r="E12" s="217"/>
      <c r="F12" s="217"/>
      <c r="G12" s="72"/>
      <c r="H12" s="217"/>
      <c r="I12" s="217"/>
      <c r="J12" s="72"/>
      <c r="K12" s="72"/>
      <c r="L12" s="217"/>
      <c r="M12" s="217"/>
      <c r="N12" s="72"/>
      <c r="O12" s="217"/>
      <c r="P12" s="217"/>
      <c r="Q12" s="72"/>
      <c r="R12" s="72"/>
      <c r="S12" s="217"/>
      <c r="T12" s="217"/>
      <c r="U12" s="72"/>
      <c r="V12" s="72"/>
      <c r="W12" s="72"/>
      <c r="X12" s="72"/>
      <c r="Y12" s="72"/>
      <c r="Z12" s="72"/>
      <c r="AA12" s="72"/>
      <c r="AB12" s="72"/>
      <c r="AC12" s="217"/>
      <c r="AD12" s="217"/>
      <c r="AE12" s="72"/>
      <c r="AF12" s="6"/>
      <c r="AG12" s="63"/>
      <c r="AH12" s="3"/>
    </row>
    <row r="13" spans="1:38" x14ac:dyDescent="0.3">
      <c r="A13" s="6"/>
      <c r="B13" s="6"/>
      <c r="C13" s="6"/>
      <c r="D13" s="5" t="s">
        <v>4</v>
      </c>
      <c r="E13" s="8">
        <f ca="1">RANDBETWEEN(1,3)*2</f>
        <v>2</v>
      </c>
      <c r="F13" s="8">
        <f ca="1">RANDBETWEEN(2,3)*G13</f>
        <v>14</v>
      </c>
      <c r="G13" s="8">
        <f ca="1">RANDBETWEEN(2,4)*2-1</f>
        <v>7</v>
      </c>
      <c r="H13" s="8">
        <f ca="1">RANDBETWEEN(3,5)*E13</f>
        <v>6</v>
      </c>
      <c r="I13" s="8"/>
      <c r="J13" s="8"/>
      <c r="K13" s="5" t="s">
        <v>5</v>
      </c>
      <c r="L13" s="8">
        <f ca="1">IF(GCD(Q13,M13)=1,Q13,Q13-1)</f>
        <v>12</v>
      </c>
      <c r="M13" s="8">
        <f ca="1">RANDBETWEEN(7,10)</f>
        <v>7</v>
      </c>
      <c r="N13" s="8">
        <f ca="1">IF(GCD(P13,O13)=1,P13,P13+1)</f>
        <v>9</v>
      </c>
      <c r="O13" s="8">
        <f ca="1">RANDBETWEEN(2,3)</f>
        <v>2</v>
      </c>
      <c r="P13" s="8">
        <f ca="1">RANDBETWEEN(5,8)</f>
        <v>8</v>
      </c>
      <c r="Q13" s="8">
        <f ca="1">RANDBETWEEN(11,15)</f>
        <v>12</v>
      </c>
      <c r="R13" s="5" t="s">
        <v>6</v>
      </c>
      <c r="S13" s="8">
        <f ca="1">RANDBETWEEN(2,3)</f>
        <v>2</v>
      </c>
      <c r="T13" s="8">
        <f ca="1">RANDBETWEEN(1,2)*2-1</f>
        <v>1</v>
      </c>
      <c r="U13" s="8">
        <f ca="1">RANDBETWEEN(4,5)</f>
        <v>5</v>
      </c>
      <c r="V13" s="8">
        <f ca="1">RANDBETWEEN(4,5)</f>
        <v>5</v>
      </c>
      <c r="W13" s="8">
        <f ca="1">IF(GCD(V13,X13)=1,X13,X13-1)</f>
        <v>6</v>
      </c>
      <c r="X13" s="8">
        <f ca="1">RANDBETWEEN(5,7)</f>
        <v>6</v>
      </c>
      <c r="Y13" s="5" t="s">
        <v>7</v>
      </c>
      <c r="Z13" s="8">
        <f ca="1">RANDBETWEEN(1,3)</f>
        <v>1</v>
      </c>
      <c r="AA13" s="8">
        <f ca="1">IF(GCD(Z13,AE13)=1,AE13,AE13+1)</f>
        <v>4</v>
      </c>
      <c r="AB13" s="8">
        <f ca="1">RANDBETWEEN(1,5)</f>
        <v>2</v>
      </c>
      <c r="AC13" s="8">
        <f ca="1">IF(GCD(AB13,AD13)=1,AD13,AD13+1)</f>
        <v>9</v>
      </c>
      <c r="AD13" s="8">
        <f ca="1">RANDBETWEEN(6,8)</f>
        <v>8</v>
      </c>
      <c r="AE13" s="8">
        <f ca="1">RANDBETWEEN(4,5)</f>
        <v>4</v>
      </c>
      <c r="AF13" s="6"/>
      <c r="AG13" s="6"/>
      <c r="AH13" s="3"/>
    </row>
    <row r="14" spans="1:38" ht="15" customHeight="1" x14ac:dyDescent="0.3">
      <c r="A14" s="6"/>
      <c r="B14" s="6"/>
      <c r="C14" s="6"/>
      <c r="D14" s="72"/>
      <c r="E14" s="220">
        <f ca="1">E13</f>
        <v>2</v>
      </c>
      <c r="F14" s="220"/>
      <c r="G14" s="72"/>
      <c r="H14" s="220">
        <f ca="1">G13</f>
        <v>7</v>
      </c>
      <c r="I14" s="220"/>
      <c r="J14" s="72"/>
      <c r="K14" s="72"/>
      <c r="L14" s="220">
        <f ca="1">L13/GCD(L13,M13)</f>
        <v>12</v>
      </c>
      <c r="M14" s="220"/>
      <c r="N14" s="72"/>
      <c r="O14" s="220">
        <f ca="1">N13</f>
        <v>9</v>
      </c>
      <c r="P14" s="220"/>
      <c r="Q14" s="72"/>
      <c r="R14" s="72"/>
      <c r="S14" s="218">
        <f ca="1">T13</f>
        <v>1</v>
      </c>
      <c r="T14" s="218"/>
      <c r="U14" s="72"/>
      <c r="V14" s="218">
        <f ca="1">V13</f>
        <v>5</v>
      </c>
      <c r="W14" s="218"/>
      <c r="X14" s="77"/>
      <c r="Y14" s="85">
        <f ca="1">RANDBETWEEN(1,2)</f>
        <v>1</v>
      </c>
      <c r="Z14" s="218">
        <f ca="1">Z13</f>
        <v>1</v>
      </c>
      <c r="AA14" s="218"/>
      <c r="AB14" s="72"/>
      <c r="AC14" s="85">
        <f ca="1">RANDBETWEEN(2,3)</f>
        <v>2</v>
      </c>
      <c r="AD14" s="218">
        <f ca="1">AB13</f>
        <v>2</v>
      </c>
      <c r="AE14" s="218"/>
      <c r="AF14" s="6"/>
      <c r="AG14" s="6"/>
      <c r="AH14" s="3"/>
      <c r="AL14" s="10"/>
    </row>
    <row r="15" spans="1:38" ht="15" customHeight="1" thickBot="1" x14ac:dyDescent="0.35">
      <c r="A15" s="6"/>
      <c r="B15" s="6"/>
      <c r="C15" s="6"/>
      <c r="D15" s="72"/>
      <c r="E15" s="221"/>
      <c r="F15" s="221"/>
      <c r="G15" s="215" t="s">
        <v>230</v>
      </c>
      <c r="H15" s="221"/>
      <c r="I15" s="221"/>
      <c r="J15" s="72"/>
      <c r="K15" s="72"/>
      <c r="L15" s="221"/>
      <c r="M15" s="221"/>
      <c r="N15" s="215" t="s">
        <v>230</v>
      </c>
      <c r="O15" s="221"/>
      <c r="P15" s="221"/>
      <c r="Q15" s="72"/>
      <c r="R15" s="223">
        <f ca="1">S13</f>
        <v>2</v>
      </c>
      <c r="S15" s="219"/>
      <c r="T15" s="219"/>
      <c r="U15" s="215" t="s">
        <v>230</v>
      </c>
      <c r="V15" s="219"/>
      <c r="W15" s="219"/>
      <c r="X15" s="74"/>
      <c r="Y15" s="214">
        <f ca="1">Y14</f>
        <v>1</v>
      </c>
      <c r="Z15" s="219"/>
      <c r="AA15" s="219"/>
      <c r="AB15" s="215" t="s">
        <v>230</v>
      </c>
      <c r="AC15" s="216">
        <f ca="1">AC14</f>
        <v>2</v>
      </c>
      <c r="AD15" s="219"/>
      <c r="AE15" s="219"/>
      <c r="AF15" s="6"/>
      <c r="AG15" s="6"/>
      <c r="AH15" s="3"/>
    </row>
    <row r="16" spans="1:38" ht="15" customHeight="1" x14ac:dyDescent="0.3">
      <c r="A16" s="6"/>
      <c r="B16" s="6"/>
      <c r="C16" s="6"/>
      <c r="D16" s="72"/>
      <c r="E16" s="217">
        <f ca="1">F13</f>
        <v>14</v>
      </c>
      <c r="F16" s="217"/>
      <c r="G16" s="215"/>
      <c r="H16" s="217">
        <f ca="1">H13</f>
        <v>6</v>
      </c>
      <c r="I16" s="217"/>
      <c r="J16" s="72"/>
      <c r="K16" s="72"/>
      <c r="L16" s="217">
        <f ca="1">M13/GCD(L13,M13)</f>
        <v>7</v>
      </c>
      <c r="M16" s="217"/>
      <c r="N16" s="215"/>
      <c r="O16" s="217">
        <f ca="1">O13</f>
        <v>2</v>
      </c>
      <c r="P16" s="217"/>
      <c r="Q16" s="72"/>
      <c r="R16" s="223"/>
      <c r="S16" s="216">
        <f ca="1">U13</f>
        <v>5</v>
      </c>
      <c r="T16" s="216"/>
      <c r="U16" s="215"/>
      <c r="V16" s="216">
        <f ca="1">W13</f>
        <v>6</v>
      </c>
      <c r="W16" s="216"/>
      <c r="X16" s="72"/>
      <c r="Y16" s="214"/>
      <c r="Z16" s="216">
        <f ca="1">AA13</f>
        <v>4</v>
      </c>
      <c r="AA16" s="216"/>
      <c r="AB16" s="215"/>
      <c r="AC16" s="216"/>
      <c r="AD16" s="216">
        <f ca="1">AC13</f>
        <v>9</v>
      </c>
      <c r="AE16" s="216"/>
      <c r="AF16" s="6"/>
      <c r="AG16" s="6"/>
      <c r="AH16" s="3"/>
    </row>
    <row r="17" spans="1:38" ht="15" customHeight="1" x14ac:dyDescent="0.3">
      <c r="A17" s="6"/>
      <c r="B17" s="6"/>
      <c r="C17" s="6"/>
      <c r="D17" s="72"/>
      <c r="E17" s="217"/>
      <c r="F17" s="217"/>
      <c r="G17" s="72"/>
      <c r="H17" s="217"/>
      <c r="I17" s="217"/>
      <c r="J17" s="72"/>
      <c r="K17" s="72"/>
      <c r="L17" s="217"/>
      <c r="M17" s="217"/>
      <c r="N17" s="72"/>
      <c r="O17" s="217"/>
      <c r="P17" s="217"/>
      <c r="Q17" s="72"/>
      <c r="R17" s="72"/>
      <c r="S17" s="216"/>
      <c r="T17" s="216"/>
      <c r="U17" s="72"/>
      <c r="V17" s="216"/>
      <c r="W17" s="216"/>
      <c r="X17" s="72"/>
      <c r="Y17" s="72"/>
      <c r="Z17" s="216"/>
      <c r="AA17" s="216"/>
      <c r="AB17" s="72"/>
      <c r="AC17" s="72"/>
      <c r="AD17" s="216"/>
      <c r="AE17" s="216"/>
      <c r="AF17" s="6"/>
      <c r="AG17" s="6"/>
      <c r="AH17" s="3"/>
    </row>
    <row r="18" spans="1:38" x14ac:dyDescent="0.3">
      <c r="A18" s="6"/>
      <c r="B18" s="6"/>
      <c r="C18" s="6"/>
      <c r="D18" s="5" t="s">
        <v>8</v>
      </c>
      <c r="E18" s="8">
        <f ca="1">RANDBETWEEN(2,4)</f>
        <v>2</v>
      </c>
      <c r="F18" s="8">
        <f ca="1">RANDBETWEEN(5,12)</f>
        <v>7</v>
      </c>
      <c r="G18" s="8"/>
      <c r="H18" s="8"/>
      <c r="I18" s="8"/>
      <c r="J18" s="5"/>
      <c r="K18" s="5" t="s">
        <v>9</v>
      </c>
      <c r="L18" s="8">
        <f ca="1">RANDBETWEEN(2,3)</f>
        <v>2</v>
      </c>
      <c r="M18" s="8">
        <f ca="1">RANDBETWEEN(2,5)</f>
        <v>3</v>
      </c>
      <c r="N18" s="8"/>
      <c r="O18" s="8"/>
      <c r="P18" s="8"/>
      <c r="Q18" s="5"/>
      <c r="R18" s="5" t="s">
        <v>10</v>
      </c>
      <c r="S18" s="8">
        <f ca="1">RANDBETWEEN(2,3)</f>
        <v>2</v>
      </c>
      <c r="T18" s="8">
        <f ca="1">IF(GCD(W18,S18)=1,W18,W18+1)</f>
        <v>5</v>
      </c>
      <c r="U18" s="8">
        <f ca="1">RANDBETWEEN(7,10)</f>
        <v>10</v>
      </c>
      <c r="V18" s="8">
        <f ca="1">IF(GCD(U18,X18)=1,X18,X18+1)</f>
        <v>15</v>
      </c>
      <c r="W18" s="8">
        <f ca="1">RANDBETWEEN(4,5)</f>
        <v>4</v>
      </c>
      <c r="X18" s="8">
        <f ca="1">RANDBETWEEN(12,15)</f>
        <v>14</v>
      </c>
      <c r="Y18" s="5" t="s">
        <v>11</v>
      </c>
      <c r="Z18" s="8">
        <f ca="1">RANDBETWEEN(12,99)</f>
        <v>91</v>
      </c>
      <c r="AA18" s="8">
        <f ca="1">RANDBETWEEN(1,3)</f>
        <v>1</v>
      </c>
      <c r="AB18" s="5"/>
      <c r="AC18" s="5"/>
      <c r="AD18" s="5"/>
      <c r="AE18" s="5"/>
      <c r="AF18" s="6"/>
      <c r="AG18" s="5"/>
      <c r="AH18" s="3"/>
      <c r="AL18" s="10"/>
    </row>
    <row r="19" spans="1:38" ht="15" customHeight="1" x14ac:dyDescent="0.3">
      <c r="A19" s="6"/>
      <c r="B19" s="6"/>
      <c r="C19" s="6"/>
      <c r="D19" s="78"/>
      <c r="E19" s="218" t="s">
        <v>231</v>
      </c>
      <c r="F19" s="218"/>
      <c r="G19" s="72"/>
      <c r="H19" s="218">
        <f ca="1">E18</f>
        <v>2</v>
      </c>
      <c r="I19" s="218"/>
      <c r="J19" s="73"/>
      <c r="K19" s="72"/>
      <c r="L19" s="220" t="str">
        <f ca="1">CONCATENATE(L18,"m")</f>
        <v>2m</v>
      </c>
      <c r="M19" s="220"/>
      <c r="N19" s="72"/>
      <c r="O19" s="220" t="str">
        <f ca="1">CONCATENATE(M18,"n")</f>
        <v>3n</v>
      </c>
      <c r="P19" s="220"/>
      <c r="Q19" s="72"/>
      <c r="R19" s="220" t="str">
        <f ca="1">CONCATENATE(S18,"x²y")</f>
        <v>2x²y</v>
      </c>
      <c r="S19" s="220"/>
      <c r="T19" s="220"/>
      <c r="U19" s="72"/>
      <c r="V19" s="220" t="str">
        <f ca="1">CONCATENATE(U18,"y","z")</f>
        <v>10yz</v>
      </c>
      <c r="W19" s="220"/>
      <c r="X19" s="220"/>
      <c r="Y19" s="72"/>
      <c r="Z19" s="218" t="str">
        <f ca="1">CONCATENATE("a",VLOOKUP(Z23,$AG$19:$AH$24,2,FALSE),"b",VLOOKUP(AA23,$AG$19:$AH$24,2,FALSE))</f>
        <v>a³b³</v>
      </c>
      <c r="AA19" s="218"/>
      <c r="AB19" s="72"/>
      <c r="AC19" s="218" t="str">
        <f ca="1">CONCATENATE("b",,"d",VLOOKUP(AD23,$AG$19:$AH$24,2,FALSE))</f>
        <v>bd⁵</v>
      </c>
      <c r="AD19" s="218"/>
      <c r="AE19" s="72"/>
      <c r="AF19" s="63"/>
      <c r="AG19" s="9">
        <v>1</v>
      </c>
      <c r="AH19" s="9"/>
    </row>
    <row r="20" spans="1:38" ht="15" customHeight="1" thickBot="1" x14ac:dyDescent="0.35">
      <c r="A20" s="6"/>
      <c r="B20" s="6"/>
      <c r="C20" s="6"/>
      <c r="D20" s="214"/>
      <c r="E20" s="219"/>
      <c r="F20" s="219"/>
      <c r="G20" s="215" t="s">
        <v>230</v>
      </c>
      <c r="H20" s="219"/>
      <c r="I20" s="219"/>
      <c r="J20" s="73"/>
      <c r="K20" s="72"/>
      <c r="L20" s="221"/>
      <c r="M20" s="221"/>
      <c r="N20" s="215" t="s">
        <v>230</v>
      </c>
      <c r="O20" s="221"/>
      <c r="P20" s="221"/>
      <c r="Q20" s="72"/>
      <c r="R20" s="221"/>
      <c r="S20" s="221"/>
      <c r="T20" s="221"/>
      <c r="U20" s="215" t="s">
        <v>230</v>
      </c>
      <c r="V20" s="221"/>
      <c r="W20" s="221"/>
      <c r="X20" s="221"/>
      <c r="Y20" s="72"/>
      <c r="Z20" s="219"/>
      <c r="AA20" s="219"/>
      <c r="AB20" s="215" t="s">
        <v>230</v>
      </c>
      <c r="AC20" s="219"/>
      <c r="AD20" s="219"/>
      <c r="AE20" s="72"/>
      <c r="AF20" s="6"/>
      <c r="AG20" s="9">
        <v>2</v>
      </c>
      <c r="AH20" s="75" t="s">
        <v>182</v>
      </c>
    </row>
    <row r="21" spans="1:38" ht="15" customHeight="1" x14ac:dyDescent="0.3">
      <c r="A21" s="6"/>
      <c r="B21" s="6"/>
      <c r="C21" s="6"/>
      <c r="D21" s="214"/>
      <c r="E21" s="216">
        <f ca="1">F18</f>
        <v>7</v>
      </c>
      <c r="F21" s="216"/>
      <c r="G21" s="215"/>
      <c r="H21" s="216" t="s">
        <v>232</v>
      </c>
      <c r="I21" s="216"/>
      <c r="J21" s="73"/>
      <c r="K21" s="72"/>
      <c r="L21" s="217" t="s">
        <v>233</v>
      </c>
      <c r="M21" s="217"/>
      <c r="N21" s="215"/>
      <c r="O21" s="217" t="s">
        <v>151</v>
      </c>
      <c r="P21" s="217"/>
      <c r="Q21" s="72"/>
      <c r="R21" s="217" t="str">
        <f ca="1">CONCATENATE(T18,"z")</f>
        <v>5z</v>
      </c>
      <c r="S21" s="217"/>
      <c r="T21" s="217"/>
      <c r="U21" s="215"/>
      <c r="V21" s="217" t="str">
        <f ca="1">CONCATENATE(V18,"x")</f>
        <v>15x</v>
      </c>
      <c r="W21" s="217"/>
      <c r="X21" s="217"/>
      <c r="Y21" s="72"/>
      <c r="Z21" s="222" t="s">
        <v>235</v>
      </c>
      <c r="AA21" s="222"/>
      <c r="AB21" s="215"/>
      <c r="AC21" s="222" t="s">
        <v>231</v>
      </c>
      <c r="AD21" s="222"/>
      <c r="AE21" s="72"/>
      <c r="AF21" s="6"/>
      <c r="AG21" s="9">
        <v>3</v>
      </c>
      <c r="AH21" s="75" t="s">
        <v>183</v>
      </c>
    </row>
    <row r="22" spans="1:38" ht="15" customHeight="1" x14ac:dyDescent="0.3">
      <c r="A22" s="6"/>
      <c r="B22" s="6"/>
      <c r="C22" s="6"/>
      <c r="D22" s="72"/>
      <c r="E22" s="216"/>
      <c r="F22" s="216"/>
      <c r="G22" s="72"/>
      <c r="H22" s="216"/>
      <c r="I22" s="216"/>
      <c r="J22" s="73"/>
      <c r="K22" s="72"/>
      <c r="L22" s="217"/>
      <c r="M22" s="217"/>
      <c r="N22" s="72"/>
      <c r="O22" s="217"/>
      <c r="P22" s="217"/>
      <c r="Q22" s="72"/>
      <c r="R22" s="217"/>
      <c r="S22" s="217"/>
      <c r="T22" s="217"/>
      <c r="U22" s="72"/>
      <c r="V22" s="217"/>
      <c r="W22" s="217"/>
      <c r="X22" s="217"/>
      <c r="Y22" s="72"/>
      <c r="Z22" s="222"/>
      <c r="AA22" s="222"/>
      <c r="AB22" s="72"/>
      <c r="AC22" s="222"/>
      <c r="AD22" s="222"/>
      <c r="AE22" s="72"/>
      <c r="AF22" s="6"/>
      <c r="AG22" s="9">
        <v>4</v>
      </c>
      <c r="AH22" s="75" t="s">
        <v>184</v>
      </c>
    </row>
    <row r="23" spans="1:38" x14ac:dyDescent="0.3">
      <c r="A23" s="6"/>
      <c r="B23" s="6"/>
      <c r="C23" s="6"/>
      <c r="D23" s="76"/>
      <c r="E23" s="76"/>
      <c r="F23" s="76"/>
      <c r="G23" s="76"/>
      <c r="H23" s="76"/>
      <c r="I23" s="76"/>
      <c r="J23" s="76"/>
      <c r="K23" s="76"/>
      <c r="L23" s="76"/>
      <c r="M23" s="76"/>
      <c r="N23" s="76"/>
      <c r="O23" s="76"/>
      <c r="P23" s="76"/>
      <c r="Q23" s="76"/>
      <c r="R23" s="76"/>
      <c r="S23" s="76"/>
      <c r="T23" s="76"/>
      <c r="U23" s="76"/>
      <c r="V23" s="76"/>
      <c r="W23" s="76"/>
      <c r="X23" s="76"/>
      <c r="Y23" s="76"/>
      <c r="Z23" s="86">
        <f ca="1">RANDBETWEEN(2,3)</f>
        <v>3</v>
      </c>
      <c r="AA23" s="86">
        <f ca="1">RANDBETWEEN(2,3)</f>
        <v>3</v>
      </c>
      <c r="AB23" s="86"/>
      <c r="AC23" s="86"/>
      <c r="AD23" s="86">
        <f ca="1">RANDBETWEEN(2,6)</f>
        <v>5</v>
      </c>
      <c r="AE23" s="76"/>
      <c r="AF23" s="6"/>
      <c r="AG23" s="9">
        <v>5</v>
      </c>
      <c r="AH23" s="75" t="s">
        <v>185</v>
      </c>
    </row>
    <row r="24" spans="1:38"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9">
        <v>6</v>
      </c>
      <c r="AH24" s="75" t="s">
        <v>186</v>
      </c>
    </row>
    <row r="25" spans="1:38"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3"/>
    </row>
    <row r="26" spans="1:38"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3"/>
    </row>
    <row r="27" spans="1:38" x14ac:dyDescent="0.3">
      <c r="A27" s="3"/>
      <c r="B27" s="9">
        <v>14</v>
      </c>
      <c r="C27" s="3"/>
      <c r="D27" s="226" t="str">
        <f>D2</f>
        <v>Multiplying Fractions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9">
        <v>15</v>
      </c>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9">
        <v>17</v>
      </c>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9">
        <v>18</v>
      </c>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9">
        <v>19</v>
      </c>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9">
        <v>20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9">
        <v>21</v>
      </c>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9">
        <v>22</v>
      </c>
      <c r="C34" s="3"/>
      <c r="D34" s="72"/>
      <c r="E34" s="220">
        <f>E9</f>
        <v>1</v>
      </c>
      <c r="F34" s="220"/>
      <c r="G34" s="72"/>
      <c r="H34" s="220">
        <f>H9</f>
        <v>1</v>
      </c>
      <c r="I34" s="220"/>
      <c r="J34" s="72"/>
      <c r="K34" s="72"/>
      <c r="L34" s="220">
        <f ca="1">L9</f>
        <v>3</v>
      </c>
      <c r="M34" s="220"/>
      <c r="N34" s="72"/>
      <c r="O34" s="220">
        <f ca="1">O9</f>
        <v>2</v>
      </c>
      <c r="P34" s="220"/>
      <c r="Q34" s="72"/>
      <c r="R34" s="72"/>
      <c r="S34" s="220">
        <f ca="1">S9</f>
        <v>2</v>
      </c>
      <c r="T34" s="220"/>
      <c r="U34" s="72"/>
      <c r="V34" s="72"/>
      <c r="W34" s="72"/>
      <c r="X34" s="72"/>
      <c r="Y34" s="72"/>
      <c r="Z34" s="72"/>
      <c r="AA34" s="72"/>
      <c r="AB34" s="72"/>
      <c r="AC34" s="220">
        <f ca="1">AC9</f>
        <v>3</v>
      </c>
      <c r="AD34" s="220"/>
      <c r="AE34" s="72"/>
      <c r="AF34" s="3"/>
      <c r="AG34" s="3"/>
      <c r="AH34" s="3"/>
    </row>
    <row r="35" spans="1:38" ht="15" customHeight="1" thickBot="1" x14ac:dyDescent="0.35">
      <c r="A35" s="3"/>
      <c r="B35" s="9">
        <v>23</v>
      </c>
      <c r="C35" s="3"/>
      <c r="D35" s="72"/>
      <c r="E35" s="221"/>
      <c r="F35" s="221"/>
      <c r="G35" s="215" t="s">
        <v>230</v>
      </c>
      <c r="H35" s="221"/>
      <c r="I35" s="221"/>
      <c r="J35" s="72"/>
      <c r="K35" s="72"/>
      <c r="L35" s="221"/>
      <c r="M35" s="221"/>
      <c r="N35" s="215" t="s">
        <v>230</v>
      </c>
      <c r="O35" s="221"/>
      <c r="P35" s="221"/>
      <c r="Q35" s="72"/>
      <c r="R35" s="72"/>
      <c r="S35" s="221"/>
      <c r="T35" s="221"/>
      <c r="U35" s="215" t="s">
        <v>230</v>
      </c>
      <c r="V35" s="217">
        <f ca="1">V10</f>
        <v>2</v>
      </c>
      <c r="W35" s="217"/>
      <c r="X35" s="72"/>
      <c r="Y35" s="72"/>
      <c r="Z35" s="217">
        <f ca="1">Z10</f>
        <v>2</v>
      </c>
      <c r="AA35" s="217"/>
      <c r="AB35" s="215" t="s">
        <v>230</v>
      </c>
      <c r="AC35" s="221"/>
      <c r="AD35" s="221"/>
      <c r="AE35" s="72"/>
      <c r="AF35" s="3"/>
      <c r="AG35" s="3"/>
      <c r="AH35" s="3"/>
    </row>
    <row r="36" spans="1:38" ht="15" customHeight="1" x14ac:dyDescent="0.3">
      <c r="A36" s="3"/>
      <c r="B36" s="9">
        <v>24</v>
      </c>
      <c r="C36" s="3"/>
      <c r="D36" s="72"/>
      <c r="E36" s="224">
        <f ca="1">E11</f>
        <v>3</v>
      </c>
      <c r="F36" s="224"/>
      <c r="G36" s="215"/>
      <c r="H36" s="224">
        <f ca="1">H11</f>
        <v>2</v>
      </c>
      <c r="I36" s="224"/>
      <c r="J36" s="72"/>
      <c r="K36" s="72"/>
      <c r="L36" s="224">
        <f ca="1">L11</f>
        <v>5</v>
      </c>
      <c r="M36" s="224"/>
      <c r="N36" s="215"/>
      <c r="O36" s="224">
        <f ca="1">O11</f>
        <v>3</v>
      </c>
      <c r="P36" s="224"/>
      <c r="Q36" s="72"/>
      <c r="R36" s="72"/>
      <c r="S36" s="217">
        <f ca="1">S11</f>
        <v>11</v>
      </c>
      <c r="T36" s="217"/>
      <c r="U36" s="215"/>
      <c r="V36" s="217"/>
      <c r="W36" s="217"/>
      <c r="X36" s="72"/>
      <c r="Y36" s="72"/>
      <c r="Z36" s="217"/>
      <c r="AA36" s="217"/>
      <c r="AB36" s="215"/>
      <c r="AC36" s="217">
        <f ca="1">AC11</f>
        <v>13</v>
      </c>
      <c r="AD36" s="217"/>
      <c r="AE36" s="72"/>
      <c r="AF36" s="3"/>
      <c r="AG36" s="3"/>
      <c r="AH36" s="3"/>
    </row>
    <row r="37" spans="1:38" ht="15" customHeight="1" x14ac:dyDescent="0.3">
      <c r="A37" s="3"/>
      <c r="B37" s="9">
        <v>121</v>
      </c>
      <c r="C37" s="3"/>
      <c r="D37" s="72"/>
      <c r="E37" s="217"/>
      <c r="F37" s="217"/>
      <c r="G37" s="72"/>
      <c r="H37" s="217"/>
      <c r="I37" s="217"/>
      <c r="J37" s="72"/>
      <c r="K37" s="72"/>
      <c r="L37" s="217"/>
      <c r="M37" s="217"/>
      <c r="N37" s="72"/>
      <c r="O37" s="217"/>
      <c r="P37" s="217"/>
      <c r="Q37" s="72"/>
      <c r="R37" s="72"/>
      <c r="S37" s="217"/>
      <c r="T37" s="217"/>
      <c r="U37" s="72"/>
      <c r="V37" s="72"/>
      <c r="W37" s="72"/>
      <c r="X37" s="72"/>
      <c r="Y37" s="72"/>
      <c r="Z37" s="72"/>
      <c r="AA37" s="72"/>
      <c r="AB37" s="72"/>
      <c r="AC37" s="217"/>
      <c r="AD37" s="217"/>
      <c r="AE37" s="72"/>
      <c r="AF37" s="3"/>
      <c r="AG37" s="3"/>
      <c r="AH37" s="3"/>
    </row>
    <row r="38" spans="1:38" x14ac:dyDescent="0.3">
      <c r="A38" s="3"/>
      <c r="B38" s="9">
        <v>144</v>
      </c>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9">
        <v>169</v>
      </c>
      <c r="C39" s="3"/>
      <c r="D39" s="72"/>
      <c r="E39" s="220">
        <f ca="1">E14</f>
        <v>2</v>
      </c>
      <c r="F39" s="220"/>
      <c r="G39" s="72"/>
      <c r="H39" s="220">
        <f ca="1">H14</f>
        <v>7</v>
      </c>
      <c r="I39" s="220"/>
      <c r="J39" s="72"/>
      <c r="K39" s="72"/>
      <c r="L39" s="220">
        <f ca="1">L14</f>
        <v>12</v>
      </c>
      <c r="M39" s="220"/>
      <c r="N39" s="72"/>
      <c r="O39" s="220">
        <f ca="1">O14</f>
        <v>9</v>
      </c>
      <c r="P39" s="220"/>
      <c r="Q39" s="72"/>
      <c r="R39" s="72"/>
      <c r="S39" s="218">
        <f ca="1">S14</f>
        <v>1</v>
      </c>
      <c r="T39" s="218"/>
      <c r="U39" s="72"/>
      <c r="V39" s="218">
        <f ca="1">V14</f>
        <v>5</v>
      </c>
      <c r="W39" s="218"/>
      <c r="X39" s="77"/>
      <c r="Y39" s="78"/>
      <c r="Z39" s="218">
        <f ca="1">Z14</f>
        <v>1</v>
      </c>
      <c r="AA39" s="218"/>
      <c r="AB39" s="72"/>
      <c r="AC39" s="78"/>
      <c r="AD39" s="218">
        <f ca="1">AD14</f>
        <v>2</v>
      </c>
      <c r="AE39" s="218"/>
      <c r="AF39" s="3"/>
      <c r="AG39" s="3"/>
      <c r="AH39" s="3"/>
    </row>
    <row r="40" spans="1:38" ht="15" customHeight="1" thickBot="1" x14ac:dyDescent="0.35">
      <c r="A40" s="3"/>
      <c r="B40" s="9">
        <v>196</v>
      </c>
      <c r="C40" s="3"/>
      <c r="D40" s="72"/>
      <c r="E40" s="221"/>
      <c r="F40" s="221"/>
      <c r="G40" s="215" t="s">
        <v>230</v>
      </c>
      <c r="H40" s="221"/>
      <c r="I40" s="221"/>
      <c r="J40" s="72"/>
      <c r="K40" s="72"/>
      <c r="L40" s="221"/>
      <c r="M40" s="221"/>
      <c r="N40" s="215" t="s">
        <v>230</v>
      </c>
      <c r="O40" s="221"/>
      <c r="P40" s="221"/>
      <c r="Q40" s="72"/>
      <c r="R40" s="223">
        <f ca="1">R15</f>
        <v>2</v>
      </c>
      <c r="S40" s="219"/>
      <c r="T40" s="219"/>
      <c r="U40" s="215" t="s">
        <v>230</v>
      </c>
      <c r="V40" s="219"/>
      <c r="W40" s="219"/>
      <c r="X40" s="74"/>
      <c r="Y40" s="214">
        <f ca="1">Y15</f>
        <v>1</v>
      </c>
      <c r="Z40" s="219"/>
      <c r="AA40" s="219"/>
      <c r="AB40" s="215" t="s">
        <v>230</v>
      </c>
      <c r="AC40" s="216">
        <f ca="1">AC15</f>
        <v>2</v>
      </c>
      <c r="AD40" s="219"/>
      <c r="AE40" s="219"/>
      <c r="AF40" s="3"/>
      <c r="AG40" s="3"/>
      <c r="AH40" s="3"/>
    </row>
    <row r="41" spans="1:38" ht="15" customHeight="1" x14ac:dyDescent="0.3">
      <c r="A41" s="3"/>
      <c r="B41" s="9">
        <v>225</v>
      </c>
      <c r="C41" s="3"/>
      <c r="D41" s="72"/>
      <c r="E41" s="217">
        <f ca="1">E16</f>
        <v>14</v>
      </c>
      <c r="F41" s="217"/>
      <c r="G41" s="215"/>
      <c r="H41" s="217">
        <f ca="1">H16</f>
        <v>6</v>
      </c>
      <c r="I41" s="217"/>
      <c r="J41" s="72"/>
      <c r="K41" s="72"/>
      <c r="L41" s="217">
        <f ca="1">L16</f>
        <v>7</v>
      </c>
      <c r="M41" s="217"/>
      <c r="N41" s="215"/>
      <c r="O41" s="217">
        <f ca="1">O16</f>
        <v>2</v>
      </c>
      <c r="P41" s="217"/>
      <c r="Q41" s="72"/>
      <c r="R41" s="223"/>
      <c r="S41" s="216">
        <f ca="1">S16</f>
        <v>5</v>
      </c>
      <c r="T41" s="216"/>
      <c r="U41" s="215"/>
      <c r="V41" s="216">
        <f ca="1">V16</f>
        <v>6</v>
      </c>
      <c r="W41" s="216"/>
      <c r="X41" s="72"/>
      <c r="Y41" s="214"/>
      <c r="Z41" s="216">
        <f ca="1">Z16</f>
        <v>4</v>
      </c>
      <c r="AA41" s="216"/>
      <c r="AB41" s="215"/>
      <c r="AC41" s="216"/>
      <c r="AD41" s="216">
        <f ca="1">AD16</f>
        <v>9</v>
      </c>
      <c r="AE41" s="216"/>
      <c r="AF41" s="3"/>
      <c r="AG41" s="3"/>
      <c r="AH41" s="3"/>
    </row>
    <row r="42" spans="1:38" ht="15" customHeight="1" x14ac:dyDescent="0.3">
      <c r="A42" s="3"/>
      <c r="B42" s="3"/>
      <c r="C42" s="3"/>
      <c r="D42" s="72"/>
      <c r="E42" s="217"/>
      <c r="F42" s="217"/>
      <c r="G42" s="72"/>
      <c r="H42" s="217"/>
      <c r="I42" s="217"/>
      <c r="J42" s="72"/>
      <c r="K42" s="72"/>
      <c r="L42" s="217"/>
      <c r="M42" s="217"/>
      <c r="N42" s="72"/>
      <c r="O42" s="217"/>
      <c r="P42" s="217"/>
      <c r="Q42" s="72"/>
      <c r="R42" s="72"/>
      <c r="S42" s="216"/>
      <c r="T42" s="216"/>
      <c r="U42" s="72"/>
      <c r="V42" s="216"/>
      <c r="W42" s="216"/>
      <c r="X42" s="72"/>
      <c r="Y42" s="72"/>
      <c r="Z42" s="216"/>
      <c r="AA42" s="216"/>
      <c r="AB42" s="72"/>
      <c r="AC42" s="72"/>
      <c r="AD42" s="216"/>
      <c r="AE42" s="216"/>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78"/>
      <c r="E44" s="218" t="str">
        <f>E19</f>
        <v>a</v>
      </c>
      <c r="F44" s="218"/>
      <c r="G44" s="72"/>
      <c r="H44" s="218">
        <f ca="1">H19</f>
        <v>2</v>
      </c>
      <c r="I44" s="218"/>
      <c r="J44" s="73"/>
      <c r="K44" s="72"/>
      <c r="L44" s="220" t="str">
        <f ca="1">L19</f>
        <v>2m</v>
      </c>
      <c r="M44" s="220"/>
      <c r="N44" s="72"/>
      <c r="O44" s="220" t="str">
        <f ca="1">O19</f>
        <v>3n</v>
      </c>
      <c r="P44" s="220"/>
      <c r="Q44" s="72"/>
      <c r="R44" s="220" t="str">
        <f ca="1">R19</f>
        <v>2x²y</v>
      </c>
      <c r="S44" s="220"/>
      <c r="T44" s="220"/>
      <c r="U44" s="72"/>
      <c r="V44" s="220" t="str">
        <f ca="1">V19</f>
        <v>10yz</v>
      </c>
      <c r="W44" s="220"/>
      <c r="X44" s="220"/>
      <c r="Y44" s="72"/>
      <c r="Z44" s="218" t="str">
        <f ca="1">Z19</f>
        <v>a³b³</v>
      </c>
      <c r="AA44" s="218"/>
      <c r="AB44" s="72"/>
      <c r="AC44" s="218" t="str">
        <f ca="1">AC19</f>
        <v>bd⁵</v>
      </c>
      <c r="AD44" s="218"/>
      <c r="AE44" s="72"/>
      <c r="AF44" s="3"/>
      <c r="AG44" s="3"/>
      <c r="AH44" s="3"/>
    </row>
    <row r="45" spans="1:38" ht="15" customHeight="1" thickBot="1" x14ac:dyDescent="0.35">
      <c r="A45" s="3"/>
      <c r="B45" s="3"/>
      <c r="C45" s="3"/>
      <c r="D45" s="214"/>
      <c r="E45" s="219"/>
      <c r="F45" s="219"/>
      <c r="G45" s="215" t="s">
        <v>230</v>
      </c>
      <c r="H45" s="219"/>
      <c r="I45" s="219"/>
      <c r="J45" s="73"/>
      <c r="K45" s="72"/>
      <c r="L45" s="221"/>
      <c r="M45" s="221"/>
      <c r="N45" s="215" t="s">
        <v>230</v>
      </c>
      <c r="O45" s="221"/>
      <c r="P45" s="221"/>
      <c r="Q45" s="72"/>
      <c r="R45" s="221"/>
      <c r="S45" s="221"/>
      <c r="T45" s="221"/>
      <c r="U45" s="215" t="s">
        <v>230</v>
      </c>
      <c r="V45" s="221"/>
      <c r="W45" s="221"/>
      <c r="X45" s="221"/>
      <c r="Y45" s="72"/>
      <c r="Z45" s="219"/>
      <c r="AA45" s="219"/>
      <c r="AB45" s="215" t="s">
        <v>230</v>
      </c>
      <c r="AC45" s="219"/>
      <c r="AD45" s="219"/>
      <c r="AE45" s="72"/>
      <c r="AF45" s="3"/>
      <c r="AG45" s="3"/>
      <c r="AH45" s="3"/>
    </row>
    <row r="46" spans="1:38" ht="15" customHeight="1" x14ac:dyDescent="0.3">
      <c r="A46" s="3"/>
      <c r="B46" s="3"/>
      <c r="C46" s="3"/>
      <c r="D46" s="214"/>
      <c r="E46" s="216">
        <f ca="1">E21</f>
        <v>7</v>
      </c>
      <c r="F46" s="216"/>
      <c r="G46" s="215"/>
      <c r="H46" s="216" t="str">
        <f>H21</f>
        <v>b</v>
      </c>
      <c r="I46" s="216"/>
      <c r="J46" s="73"/>
      <c r="K46" s="72"/>
      <c r="L46" s="217" t="str">
        <f>L21</f>
        <v>n</v>
      </c>
      <c r="M46" s="217"/>
      <c r="N46" s="215"/>
      <c r="O46" s="217" t="str">
        <f>O21</f>
        <v>m</v>
      </c>
      <c r="P46" s="217"/>
      <c r="Q46" s="72"/>
      <c r="R46" s="217" t="str">
        <f ca="1">R21</f>
        <v>5z</v>
      </c>
      <c r="S46" s="217"/>
      <c r="T46" s="217"/>
      <c r="U46" s="215"/>
      <c r="V46" s="217" t="str">
        <f ca="1">V21</f>
        <v>15x</v>
      </c>
      <c r="W46" s="217"/>
      <c r="X46" s="217"/>
      <c r="Y46" s="72"/>
      <c r="Z46" s="222" t="str">
        <f>Z21</f>
        <v>cd</v>
      </c>
      <c r="AA46" s="222"/>
      <c r="AB46" s="215"/>
      <c r="AC46" s="222" t="str">
        <f>AC21</f>
        <v>a</v>
      </c>
      <c r="AD46" s="222"/>
      <c r="AE46" s="72"/>
      <c r="AF46" s="3"/>
      <c r="AG46" s="3"/>
      <c r="AH46" s="3"/>
    </row>
    <row r="47" spans="1:38" ht="15" customHeight="1" x14ac:dyDescent="0.3">
      <c r="A47" s="3"/>
      <c r="B47" s="3"/>
      <c r="C47" s="3"/>
      <c r="D47" s="72"/>
      <c r="E47" s="216"/>
      <c r="F47" s="216"/>
      <c r="G47" s="72"/>
      <c r="H47" s="216"/>
      <c r="I47" s="216"/>
      <c r="J47" s="73"/>
      <c r="K47" s="72"/>
      <c r="L47" s="217"/>
      <c r="M47" s="217"/>
      <c r="N47" s="72"/>
      <c r="O47" s="217"/>
      <c r="P47" s="217"/>
      <c r="Q47" s="72"/>
      <c r="R47" s="217"/>
      <c r="S47" s="217"/>
      <c r="T47" s="217"/>
      <c r="U47" s="72"/>
      <c r="V47" s="217"/>
      <c r="W47" s="217"/>
      <c r="X47" s="217"/>
      <c r="Y47" s="72"/>
      <c r="Z47" s="222"/>
      <c r="AA47" s="222"/>
      <c r="AB47" s="72"/>
      <c r="AC47" s="222"/>
      <c r="AD47" s="222"/>
      <c r="AE47" s="72"/>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Multiplying Fractions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79"/>
      <c r="D57" s="80" t="s">
        <v>0</v>
      </c>
      <c r="E57" s="80"/>
      <c r="F57" s="80"/>
      <c r="G57" s="80"/>
      <c r="H57" s="80"/>
      <c r="I57" s="80"/>
      <c r="J57" s="80"/>
      <c r="K57" s="80" t="s">
        <v>1</v>
      </c>
      <c r="L57" s="80"/>
      <c r="M57" s="80"/>
      <c r="N57" s="80"/>
      <c r="O57" s="80"/>
      <c r="P57" s="80"/>
      <c r="Q57" s="80"/>
      <c r="R57" s="80" t="s">
        <v>2</v>
      </c>
      <c r="S57" s="80"/>
      <c r="T57" s="80"/>
      <c r="U57" s="80"/>
      <c r="V57" s="80"/>
      <c r="W57" s="80"/>
      <c r="X57" s="80"/>
      <c r="Y57" s="80" t="s">
        <v>3</v>
      </c>
      <c r="Z57" s="80"/>
      <c r="AA57" s="80"/>
      <c r="AB57" s="80"/>
      <c r="AC57" s="80"/>
      <c r="AD57" s="80"/>
      <c r="AE57" s="80"/>
      <c r="AF57" s="79"/>
      <c r="AG57" s="3"/>
      <c r="AH57" s="3"/>
    </row>
    <row r="58" spans="1:34" ht="15" customHeight="1" x14ac:dyDescent="0.3">
      <c r="A58" s="3"/>
      <c r="B58" s="3"/>
      <c r="C58" s="79"/>
      <c r="D58" s="81"/>
      <c r="E58" s="81"/>
      <c r="F58" s="198">
        <f ca="1">E8*G8/GCD(F8*H8,E8*G8)</f>
        <v>1</v>
      </c>
      <c r="G58" s="198"/>
      <c r="H58" s="81"/>
      <c r="I58" s="81"/>
      <c r="J58" s="81"/>
      <c r="K58" s="81"/>
      <c r="L58" s="81"/>
      <c r="M58" s="198">
        <f ca="1">L8*N8/GCD(M8*O8,L8*N8)</f>
        <v>2</v>
      </c>
      <c r="N58" s="198"/>
      <c r="O58" s="81"/>
      <c r="P58" s="81"/>
      <c r="Q58" s="81"/>
      <c r="R58" s="81"/>
      <c r="S58" s="81"/>
      <c r="T58" s="198">
        <f ca="1">S8*U8/GCD(T8,S8*U8)</f>
        <v>4</v>
      </c>
      <c r="U58" s="198"/>
      <c r="V58" s="81"/>
      <c r="W58" s="81"/>
      <c r="X58" s="81"/>
      <c r="Y58" s="81"/>
      <c r="Z58" s="81"/>
      <c r="AA58" s="198">
        <f ca="1">Z8*AB8/GCD(AA8,Z8*AB8)</f>
        <v>6</v>
      </c>
      <c r="AB58" s="198"/>
      <c r="AC58" s="81"/>
      <c r="AD58" s="81"/>
      <c r="AE58" s="81"/>
      <c r="AF58" s="79"/>
      <c r="AG58" s="3"/>
      <c r="AH58" s="3"/>
    </row>
    <row r="59" spans="1:34" ht="15" customHeight="1" thickBot="1" x14ac:dyDescent="0.35">
      <c r="A59" s="3"/>
      <c r="B59" s="3"/>
      <c r="C59" s="79"/>
      <c r="D59" s="81"/>
      <c r="E59" s="81"/>
      <c r="F59" s="199"/>
      <c r="G59" s="199"/>
      <c r="H59" s="81"/>
      <c r="I59" s="81"/>
      <c r="J59" s="81"/>
      <c r="K59" s="81"/>
      <c r="L59" s="81"/>
      <c r="M59" s="199"/>
      <c r="N59" s="199"/>
      <c r="O59" s="81"/>
      <c r="P59" s="81"/>
      <c r="Q59" s="81"/>
      <c r="R59" s="81"/>
      <c r="S59" s="81"/>
      <c r="T59" s="199"/>
      <c r="U59" s="199"/>
      <c r="V59" s="81"/>
      <c r="W59" s="81"/>
      <c r="X59" s="81"/>
      <c r="Y59" s="81"/>
      <c r="Z59" s="81"/>
      <c r="AA59" s="199"/>
      <c r="AB59" s="199"/>
      <c r="AC59" s="81"/>
      <c r="AD59" s="81"/>
      <c r="AE59" s="81"/>
      <c r="AF59" s="79"/>
      <c r="AG59" s="3"/>
      <c r="AH59" s="3"/>
    </row>
    <row r="60" spans="1:34" ht="15" customHeight="1" x14ac:dyDescent="0.3">
      <c r="A60" s="3"/>
      <c r="B60" s="3"/>
      <c r="C60" s="79"/>
      <c r="D60" s="81"/>
      <c r="E60" s="81"/>
      <c r="F60" s="198">
        <f ca="1">F8*H8/GCD(F8*H8,E8*G8)</f>
        <v>6</v>
      </c>
      <c r="G60" s="198"/>
      <c r="H60" s="81"/>
      <c r="I60" s="81"/>
      <c r="J60" s="81"/>
      <c r="K60" s="81"/>
      <c r="L60" s="81"/>
      <c r="M60" s="198">
        <f ca="1">M8*O8/GCD(M8*O8,L8*N8)</f>
        <v>5</v>
      </c>
      <c r="N60" s="198"/>
      <c r="O60" s="81"/>
      <c r="P60" s="81"/>
      <c r="Q60" s="81"/>
      <c r="R60" s="81"/>
      <c r="S60" s="81"/>
      <c r="T60" s="198">
        <f ca="1">T8/GCD(T8,S8*U8)</f>
        <v>11</v>
      </c>
      <c r="U60" s="198"/>
      <c r="V60" s="81"/>
      <c r="W60" s="81"/>
      <c r="X60" s="81"/>
      <c r="Y60" s="81"/>
      <c r="Z60" s="81"/>
      <c r="AA60" s="198">
        <f ca="1">AA8/GCD(AA8,Z8*AB8)</f>
        <v>13</v>
      </c>
      <c r="AB60" s="198"/>
      <c r="AC60" s="81"/>
      <c r="AD60" s="81"/>
      <c r="AE60" s="81"/>
      <c r="AF60" s="79"/>
      <c r="AG60" s="3"/>
      <c r="AH60" s="3"/>
    </row>
    <row r="61" spans="1:34" ht="15" customHeight="1" x14ac:dyDescent="0.3">
      <c r="A61" s="3"/>
      <c r="B61" s="3"/>
      <c r="C61" s="79"/>
      <c r="D61" s="81"/>
      <c r="E61" s="81"/>
      <c r="F61" s="198"/>
      <c r="G61" s="198"/>
      <c r="H61" s="81"/>
      <c r="I61" s="81"/>
      <c r="J61" s="81"/>
      <c r="K61" s="81"/>
      <c r="L61" s="81"/>
      <c r="M61" s="198"/>
      <c r="N61" s="198"/>
      <c r="O61" s="81"/>
      <c r="P61" s="81"/>
      <c r="Q61" s="81"/>
      <c r="R61" s="81"/>
      <c r="S61" s="81"/>
      <c r="T61" s="198"/>
      <c r="U61" s="198"/>
      <c r="V61" s="81"/>
      <c r="W61" s="81"/>
      <c r="X61" s="81"/>
      <c r="Y61" s="81"/>
      <c r="Z61" s="81"/>
      <c r="AA61" s="198"/>
      <c r="AB61" s="198"/>
      <c r="AC61" s="81"/>
      <c r="AD61" s="81"/>
      <c r="AE61" s="81"/>
      <c r="AF61" s="79"/>
      <c r="AG61" s="3"/>
      <c r="AH61" s="3"/>
    </row>
    <row r="62" spans="1:34" x14ac:dyDescent="0.3">
      <c r="A62" s="3"/>
      <c r="B62" s="3"/>
      <c r="C62" s="79"/>
      <c r="D62" s="80" t="s">
        <v>4</v>
      </c>
      <c r="E62" s="80"/>
      <c r="F62" s="80"/>
      <c r="G62" s="80"/>
      <c r="H62" s="80"/>
      <c r="I62" s="80"/>
      <c r="J62" s="80"/>
      <c r="K62" s="80" t="s">
        <v>5</v>
      </c>
      <c r="L62" s="80"/>
      <c r="M62" s="80"/>
      <c r="N62" s="80"/>
      <c r="O62" s="80"/>
      <c r="P62" s="80"/>
      <c r="Q62" s="80"/>
      <c r="R62" s="80" t="s">
        <v>6</v>
      </c>
      <c r="S62" s="80"/>
      <c r="T62" s="80"/>
      <c r="U62" s="80"/>
      <c r="V62" s="80"/>
      <c r="W62" s="80"/>
      <c r="X62" s="80"/>
      <c r="Y62" s="80" t="s">
        <v>7</v>
      </c>
      <c r="Z62" s="80"/>
      <c r="AA62" s="80"/>
      <c r="AB62" s="80"/>
      <c r="AC62" s="80"/>
      <c r="AD62" s="80"/>
      <c r="AE62" s="80"/>
      <c r="AF62" s="79"/>
      <c r="AG62" s="3"/>
      <c r="AH62" s="3"/>
    </row>
    <row r="63" spans="1:34" ht="15" customHeight="1" x14ac:dyDescent="0.4">
      <c r="A63" s="3"/>
      <c r="B63" s="3"/>
      <c r="C63" s="79"/>
      <c r="D63" s="81"/>
      <c r="E63" s="81"/>
      <c r="F63" s="198">
        <f ca="1">E13*G13/GCD(F13*H13,E13*G13)</f>
        <v>1</v>
      </c>
      <c r="G63" s="198"/>
      <c r="H63" s="81"/>
      <c r="I63" s="81"/>
      <c r="J63" s="81"/>
      <c r="K63" s="81"/>
      <c r="L63" s="194">
        <f ca="1">L13*N13/GCD(M13*O13,L13*N13)</f>
        <v>54</v>
      </c>
      <c r="M63" s="194"/>
      <c r="N63" s="82"/>
      <c r="O63" s="82"/>
      <c r="P63" s="194">
        <f ca="1">MOD(L63,L65)</f>
        <v>5</v>
      </c>
      <c r="Q63" s="194"/>
      <c r="R63" s="79"/>
      <c r="S63" s="194">
        <f ca="1">(S13*U13+T13)*V13/GCD(S16*V16,(S13*U13+T13)*V13)</f>
        <v>11</v>
      </c>
      <c r="T63" s="194"/>
      <c r="U63" s="82"/>
      <c r="V63" s="82"/>
      <c r="W63" s="194">
        <f ca="1">MOD(S63,S65)</f>
        <v>5</v>
      </c>
      <c r="X63" s="194"/>
      <c r="Y63" s="81"/>
      <c r="Z63" s="194">
        <f ca="1">(Y14*AA13+Z13)*(AC14*AC13+AB13)/GCD((Y14*AA13+Z13)*(AC14*AC13+AB13),AA13*AC13)</f>
        <v>25</v>
      </c>
      <c r="AA63" s="194"/>
      <c r="AB63" s="82"/>
      <c r="AC63" s="82"/>
      <c r="AD63" s="194">
        <f ca="1">MOD(Z63,Z65)</f>
        <v>7</v>
      </c>
      <c r="AE63" s="194"/>
      <c r="AF63" s="83"/>
      <c r="AG63" s="3"/>
      <c r="AH63" s="3"/>
    </row>
    <row r="64" spans="1:34" ht="15" customHeight="1" thickBot="1" x14ac:dyDescent="0.45">
      <c r="A64" s="3"/>
      <c r="B64" s="3"/>
      <c r="C64" s="79"/>
      <c r="D64" s="81"/>
      <c r="E64" s="81"/>
      <c r="F64" s="199"/>
      <c r="G64" s="199"/>
      <c r="H64" s="81"/>
      <c r="I64" s="81"/>
      <c r="J64" s="81"/>
      <c r="K64" s="81"/>
      <c r="L64" s="195"/>
      <c r="M64" s="195"/>
      <c r="N64" s="196" t="s">
        <v>169</v>
      </c>
      <c r="O64" s="275">
        <f ca="1">TRUNC(L63/L65)</f>
        <v>7</v>
      </c>
      <c r="P64" s="195"/>
      <c r="Q64" s="195"/>
      <c r="R64" s="83"/>
      <c r="S64" s="195"/>
      <c r="T64" s="195"/>
      <c r="U64" s="196" t="s">
        <v>169</v>
      </c>
      <c r="V64" s="196">
        <f ca="1">TRUNC(S63/S65)</f>
        <v>1</v>
      </c>
      <c r="W64" s="195"/>
      <c r="X64" s="195"/>
      <c r="Y64" s="81"/>
      <c r="Z64" s="195"/>
      <c r="AA64" s="195"/>
      <c r="AB64" s="196" t="s">
        <v>169</v>
      </c>
      <c r="AC64" s="196">
        <f ca="1">TRUNC(Z63/Z65)</f>
        <v>2</v>
      </c>
      <c r="AD64" s="195"/>
      <c r="AE64" s="195"/>
      <c r="AF64" s="83"/>
      <c r="AG64" s="3"/>
      <c r="AH64" s="3"/>
    </row>
    <row r="65" spans="1:34" ht="15" customHeight="1" x14ac:dyDescent="0.3">
      <c r="A65" s="3"/>
      <c r="B65" s="3"/>
      <c r="C65" s="79"/>
      <c r="D65" s="81"/>
      <c r="E65" s="81"/>
      <c r="F65" s="198">
        <f ca="1">F13*H13/GCD(F13*H13,E13*G13)</f>
        <v>6</v>
      </c>
      <c r="G65" s="198"/>
      <c r="H65" s="81"/>
      <c r="I65" s="81"/>
      <c r="J65" s="81"/>
      <c r="K65" s="81"/>
      <c r="L65" s="197">
        <f ca="1">M13*O13/GCD(M13*O13,L13*N13)</f>
        <v>7</v>
      </c>
      <c r="M65" s="197"/>
      <c r="N65" s="196"/>
      <c r="O65" s="275"/>
      <c r="P65" s="197">
        <f ca="1">L65</f>
        <v>7</v>
      </c>
      <c r="Q65" s="197"/>
      <c r="R65" s="79"/>
      <c r="S65" s="197">
        <f ca="1">S16*V16/GCD(S16*V16,(S13*U13+T13)*V13)</f>
        <v>6</v>
      </c>
      <c r="T65" s="197"/>
      <c r="U65" s="196"/>
      <c r="V65" s="196"/>
      <c r="W65" s="197">
        <f ca="1">S65</f>
        <v>6</v>
      </c>
      <c r="X65" s="197"/>
      <c r="Y65" s="81"/>
      <c r="Z65" s="201">
        <f ca="1">AA13*AC13/GCD((Y14*AA13+Z13)*(AC14*AC13+AB13),AA13*AC13)</f>
        <v>9</v>
      </c>
      <c r="AA65" s="201"/>
      <c r="AB65" s="196"/>
      <c r="AC65" s="196"/>
      <c r="AD65" s="197">
        <f ca="1">Z65</f>
        <v>9</v>
      </c>
      <c r="AE65" s="197"/>
      <c r="AF65" s="84"/>
      <c r="AG65" s="3"/>
      <c r="AH65" s="3"/>
    </row>
    <row r="66" spans="1:34" ht="15" customHeight="1" x14ac:dyDescent="0.3">
      <c r="A66" s="3"/>
      <c r="B66" s="3"/>
      <c r="C66" s="79"/>
      <c r="D66" s="81"/>
      <c r="E66" s="81"/>
      <c r="F66" s="198"/>
      <c r="G66" s="198"/>
      <c r="H66" s="81"/>
      <c r="I66" s="81"/>
      <c r="J66" s="81"/>
      <c r="K66" s="81"/>
      <c r="L66" s="197"/>
      <c r="M66" s="197"/>
      <c r="N66" s="82"/>
      <c r="O66" s="82"/>
      <c r="P66" s="197"/>
      <c r="Q66" s="197"/>
      <c r="R66" s="84"/>
      <c r="S66" s="197"/>
      <c r="T66" s="197"/>
      <c r="U66" s="82"/>
      <c r="V66" s="82"/>
      <c r="W66" s="197"/>
      <c r="X66" s="197"/>
      <c r="Y66" s="81"/>
      <c r="Z66" s="197"/>
      <c r="AA66" s="197"/>
      <c r="AB66" s="82"/>
      <c r="AC66" s="82"/>
      <c r="AD66" s="197"/>
      <c r="AE66" s="197"/>
      <c r="AF66" s="84"/>
      <c r="AG66" s="3"/>
      <c r="AH66" s="3"/>
    </row>
    <row r="67" spans="1:34" x14ac:dyDescent="0.3">
      <c r="A67" s="3"/>
      <c r="B67" s="3"/>
      <c r="C67" s="79"/>
      <c r="D67" s="80" t="s">
        <v>8</v>
      </c>
      <c r="E67" s="80"/>
      <c r="F67" s="80"/>
      <c r="G67" s="80"/>
      <c r="H67" s="80"/>
      <c r="I67" s="80"/>
      <c r="J67" s="80"/>
      <c r="K67" s="80" t="s">
        <v>9</v>
      </c>
      <c r="L67" s="80"/>
      <c r="M67" s="80"/>
      <c r="N67" s="80"/>
      <c r="O67" s="80"/>
      <c r="P67" s="80"/>
      <c r="Q67" s="80"/>
      <c r="R67" s="80" t="s">
        <v>10</v>
      </c>
      <c r="S67" s="80"/>
      <c r="T67" s="80"/>
      <c r="U67" s="80"/>
      <c r="V67" s="80"/>
      <c r="W67" s="80"/>
      <c r="X67" s="80"/>
      <c r="Y67" s="80" t="s">
        <v>11</v>
      </c>
      <c r="Z67" s="80"/>
      <c r="AA67" s="80"/>
      <c r="AB67" s="80"/>
      <c r="AC67" s="80"/>
      <c r="AD67" s="80"/>
      <c r="AE67" s="80"/>
      <c r="AF67" s="79"/>
      <c r="AG67" s="3"/>
      <c r="AH67" s="3"/>
    </row>
    <row r="68" spans="1:34" ht="14.4" customHeight="1" x14ac:dyDescent="0.3">
      <c r="A68" s="3"/>
      <c r="B68" s="3"/>
      <c r="C68" s="79"/>
      <c r="D68" s="81"/>
      <c r="E68" s="81"/>
      <c r="F68" s="198" t="str">
        <f ca="1">CONCATENATE(IF(E18/GCD(E18,F18)=1,"",E18/GCD(E18,F18)),"a")</f>
        <v>2a</v>
      </c>
      <c r="G68" s="198"/>
      <c r="H68" s="198"/>
      <c r="I68" s="81"/>
      <c r="J68" s="81"/>
      <c r="K68" s="81"/>
      <c r="L68" s="81"/>
      <c r="M68" s="81"/>
      <c r="N68" s="81"/>
      <c r="O68" s="81"/>
      <c r="P68" s="81"/>
      <c r="Q68" s="81"/>
      <c r="R68" s="81"/>
      <c r="S68" s="81"/>
      <c r="T68" s="198" t="str">
        <f ca="1">CONCATENATE(S18*U18/GCD(T18*V18,S18*U18),"xy²")</f>
        <v>4xy²</v>
      </c>
      <c r="U68" s="198"/>
      <c r="V68" s="198"/>
      <c r="W68" s="198"/>
      <c r="X68" s="81"/>
      <c r="Y68" s="81"/>
      <c r="Z68" s="81"/>
      <c r="AA68" s="198" t="str">
        <f ca="1">CONCATENATE("a",VLOOKUP(Z23-1,AG19:$AH$24,2,FALSE),"b",VLOOKUP(AA23+1,AG19:$AH$24,2,FALSE),"d",VLOOKUP(AD23-1,AG19:$AH$24,2,FALSE))</f>
        <v>a²b⁴d⁴</v>
      </c>
      <c r="AB68" s="198"/>
      <c r="AC68" s="198"/>
      <c r="AD68" s="198"/>
      <c r="AE68" s="81"/>
      <c r="AF68" s="79"/>
      <c r="AG68" s="3"/>
      <c r="AH68" s="3"/>
    </row>
    <row r="69" spans="1:34" ht="14.4" customHeight="1" thickBot="1" x14ac:dyDescent="0.35">
      <c r="A69" s="3"/>
      <c r="B69" s="3"/>
      <c r="C69" s="79"/>
      <c r="D69" s="81"/>
      <c r="E69" s="81"/>
      <c r="F69" s="199"/>
      <c r="G69" s="199"/>
      <c r="H69" s="199"/>
      <c r="I69" s="81"/>
      <c r="J69" s="81"/>
      <c r="K69" s="81"/>
      <c r="L69" s="81"/>
      <c r="M69" s="198">
        <f ca="1">L18*M18</f>
        <v>6</v>
      </c>
      <c r="N69" s="198"/>
      <c r="O69" s="81"/>
      <c r="P69" s="81"/>
      <c r="Q69" s="81"/>
      <c r="R69" s="81"/>
      <c r="S69" s="81"/>
      <c r="T69" s="199"/>
      <c r="U69" s="199"/>
      <c r="V69" s="199"/>
      <c r="W69" s="199"/>
      <c r="X69" s="81"/>
      <c r="Y69" s="81"/>
      <c r="Z69" s="81"/>
      <c r="AA69" s="199"/>
      <c r="AB69" s="199"/>
      <c r="AC69" s="199"/>
      <c r="AD69" s="199"/>
      <c r="AE69" s="81"/>
      <c r="AF69" s="79"/>
      <c r="AG69" s="3"/>
      <c r="AH69" s="3"/>
    </row>
    <row r="70" spans="1:34" ht="14.4" customHeight="1" x14ac:dyDescent="0.3">
      <c r="A70" s="3"/>
      <c r="B70" s="3"/>
      <c r="C70" s="79"/>
      <c r="D70" s="81"/>
      <c r="E70" s="81"/>
      <c r="F70" s="198" t="str">
        <f ca="1">CONCATENATE(F18/GCD(E18,F18),"b")</f>
        <v>7b</v>
      </c>
      <c r="G70" s="198"/>
      <c r="H70" s="198"/>
      <c r="I70" s="81"/>
      <c r="J70" s="81"/>
      <c r="K70" s="81"/>
      <c r="L70" s="81"/>
      <c r="M70" s="198"/>
      <c r="N70" s="198"/>
      <c r="O70" s="81"/>
      <c r="P70" s="81"/>
      <c r="Q70" s="81"/>
      <c r="R70" s="81"/>
      <c r="S70" s="81"/>
      <c r="T70" s="198">
        <f ca="1">T18*V18/GCD(T18*V18,S18*U18)</f>
        <v>15</v>
      </c>
      <c r="U70" s="198"/>
      <c r="V70" s="198"/>
      <c r="W70" s="198"/>
      <c r="X70" s="81"/>
      <c r="Y70" s="81"/>
      <c r="Z70" s="81"/>
      <c r="AA70" s="200" t="s">
        <v>234</v>
      </c>
      <c r="AB70" s="200"/>
      <c r="AC70" s="200"/>
      <c r="AD70" s="200"/>
      <c r="AE70" s="81"/>
      <c r="AF70" s="79"/>
      <c r="AG70" s="3"/>
      <c r="AH70" s="3"/>
    </row>
    <row r="71" spans="1:34" ht="14.4" customHeight="1" x14ac:dyDescent="0.3">
      <c r="A71" s="3"/>
      <c r="B71" s="3"/>
      <c r="C71" s="79"/>
      <c r="D71" s="81"/>
      <c r="E71" s="81"/>
      <c r="F71" s="198"/>
      <c r="G71" s="198"/>
      <c r="H71" s="198"/>
      <c r="I71" s="81"/>
      <c r="J71" s="81"/>
      <c r="K71" s="81"/>
      <c r="L71" s="81"/>
      <c r="M71" s="81"/>
      <c r="N71" s="81"/>
      <c r="O71" s="81"/>
      <c r="P71" s="81"/>
      <c r="Q71" s="81"/>
      <c r="R71" s="81"/>
      <c r="S71" s="81"/>
      <c r="T71" s="198"/>
      <c r="U71" s="198"/>
      <c r="V71" s="198"/>
      <c r="W71" s="198"/>
      <c r="X71" s="81"/>
      <c r="Y71" s="81"/>
      <c r="Z71" s="81"/>
      <c r="AA71" s="198"/>
      <c r="AB71" s="198"/>
      <c r="AC71" s="198"/>
      <c r="AD71" s="198"/>
      <c r="AE71" s="81"/>
      <c r="AF71" s="79"/>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Multiplying Fractions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79"/>
      <c r="D82" s="80" t="s">
        <v>0</v>
      </c>
      <c r="E82" s="80"/>
      <c r="F82" s="80"/>
      <c r="G82" s="80"/>
      <c r="H82" s="80"/>
      <c r="I82" s="80"/>
      <c r="J82" s="80"/>
      <c r="K82" s="80" t="s">
        <v>1</v>
      </c>
      <c r="L82" s="80"/>
      <c r="M82" s="80"/>
      <c r="N82" s="80"/>
      <c r="O82" s="80"/>
      <c r="P82" s="80"/>
      <c r="Q82" s="80"/>
      <c r="R82" s="80" t="s">
        <v>2</v>
      </c>
      <c r="S82" s="80"/>
      <c r="T82" s="80"/>
      <c r="U82" s="80"/>
      <c r="V82" s="80"/>
      <c r="W82" s="80"/>
      <c r="X82" s="80"/>
      <c r="Y82" s="80" t="s">
        <v>3</v>
      </c>
      <c r="Z82" s="80"/>
      <c r="AA82" s="80"/>
      <c r="AB82" s="80"/>
      <c r="AC82" s="80"/>
      <c r="AD82" s="80"/>
      <c r="AE82" s="80"/>
      <c r="AF82" s="79"/>
      <c r="AG82" s="3"/>
      <c r="AH82" s="3"/>
    </row>
    <row r="83" spans="1:34" ht="15" customHeight="1" x14ac:dyDescent="0.3">
      <c r="A83" s="3"/>
      <c r="B83" s="3"/>
      <c r="C83" s="79"/>
      <c r="D83" s="81"/>
      <c r="E83" s="81"/>
      <c r="F83" s="198">
        <f ca="1">F58</f>
        <v>1</v>
      </c>
      <c r="G83" s="198"/>
      <c r="H83" s="81"/>
      <c r="I83" s="81"/>
      <c r="J83" s="81"/>
      <c r="K83" s="81"/>
      <c r="L83" s="81"/>
      <c r="M83" s="198">
        <f ca="1">M58</f>
        <v>2</v>
      </c>
      <c r="N83" s="198"/>
      <c r="O83" s="81"/>
      <c r="P83" s="81"/>
      <c r="Q83" s="81"/>
      <c r="R83" s="81"/>
      <c r="S83" s="81"/>
      <c r="T83" s="198">
        <f ca="1">T58</f>
        <v>4</v>
      </c>
      <c r="U83" s="198"/>
      <c r="V83" s="81"/>
      <c r="W83" s="81"/>
      <c r="X83" s="81"/>
      <c r="Y83" s="81"/>
      <c r="Z83" s="81"/>
      <c r="AA83" s="198">
        <f ca="1">AA58</f>
        <v>6</v>
      </c>
      <c r="AB83" s="198"/>
      <c r="AC83" s="81"/>
      <c r="AD83" s="81"/>
      <c r="AE83" s="81"/>
      <c r="AF83" s="79"/>
      <c r="AG83" s="3"/>
      <c r="AH83" s="3"/>
    </row>
    <row r="84" spans="1:34" ht="15" customHeight="1" thickBot="1" x14ac:dyDescent="0.35">
      <c r="A84" s="3"/>
      <c r="B84" s="3"/>
      <c r="C84" s="79"/>
      <c r="D84" s="81"/>
      <c r="E84" s="81"/>
      <c r="F84" s="199"/>
      <c r="G84" s="199"/>
      <c r="H84" s="81"/>
      <c r="I84" s="81"/>
      <c r="J84" s="81"/>
      <c r="K84" s="81"/>
      <c r="L84" s="81"/>
      <c r="M84" s="199"/>
      <c r="N84" s="199"/>
      <c r="O84" s="81"/>
      <c r="P84" s="81"/>
      <c r="Q84" s="81"/>
      <c r="R84" s="81"/>
      <c r="S84" s="81"/>
      <c r="T84" s="199"/>
      <c r="U84" s="199"/>
      <c r="V84" s="81"/>
      <c r="W84" s="81"/>
      <c r="X84" s="81"/>
      <c r="Y84" s="81"/>
      <c r="Z84" s="81"/>
      <c r="AA84" s="199"/>
      <c r="AB84" s="199"/>
      <c r="AC84" s="81"/>
      <c r="AD84" s="81"/>
      <c r="AE84" s="81"/>
      <c r="AF84" s="79"/>
      <c r="AG84" s="3"/>
      <c r="AH84" s="3"/>
    </row>
    <row r="85" spans="1:34" ht="15" customHeight="1" x14ac:dyDescent="0.3">
      <c r="A85" s="3"/>
      <c r="B85" s="3"/>
      <c r="C85" s="79"/>
      <c r="D85" s="81"/>
      <c r="E85" s="81"/>
      <c r="F85" s="198">
        <f ca="1">F60</f>
        <v>6</v>
      </c>
      <c r="G85" s="198"/>
      <c r="H85" s="81"/>
      <c r="I85" s="81"/>
      <c r="J85" s="81"/>
      <c r="K85" s="81"/>
      <c r="L85" s="81"/>
      <c r="M85" s="198">
        <f ca="1">M60</f>
        <v>5</v>
      </c>
      <c r="N85" s="198"/>
      <c r="O85" s="81"/>
      <c r="P85" s="81"/>
      <c r="Q85" s="81"/>
      <c r="R85" s="81"/>
      <c r="S85" s="81"/>
      <c r="T85" s="198">
        <f ca="1">T60</f>
        <v>11</v>
      </c>
      <c r="U85" s="198"/>
      <c r="V85" s="81"/>
      <c r="W85" s="81"/>
      <c r="X85" s="81"/>
      <c r="Y85" s="81"/>
      <c r="Z85" s="81"/>
      <c r="AA85" s="198">
        <f ca="1">AA60</f>
        <v>13</v>
      </c>
      <c r="AB85" s="198"/>
      <c r="AC85" s="81"/>
      <c r="AD85" s="81"/>
      <c r="AE85" s="81"/>
      <c r="AF85" s="79"/>
      <c r="AG85" s="3"/>
      <c r="AH85" s="3"/>
    </row>
    <row r="86" spans="1:34" ht="15" customHeight="1" x14ac:dyDescent="0.3">
      <c r="A86" s="3"/>
      <c r="B86" s="3"/>
      <c r="C86" s="79"/>
      <c r="D86" s="81"/>
      <c r="E86" s="81"/>
      <c r="F86" s="198"/>
      <c r="G86" s="198"/>
      <c r="H86" s="81"/>
      <c r="I86" s="81"/>
      <c r="J86" s="81"/>
      <c r="K86" s="81"/>
      <c r="L86" s="81"/>
      <c r="M86" s="198"/>
      <c r="N86" s="198"/>
      <c r="O86" s="81"/>
      <c r="P86" s="81"/>
      <c r="Q86" s="81"/>
      <c r="R86" s="81"/>
      <c r="S86" s="81"/>
      <c r="T86" s="198"/>
      <c r="U86" s="198"/>
      <c r="V86" s="81"/>
      <c r="W86" s="81"/>
      <c r="X86" s="81"/>
      <c r="Y86" s="81"/>
      <c r="Z86" s="81"/>
      <c r="AA86" s="198"/>
      <c r="AB86" s="198"/>
      <c r="AC86" s="81"/>
      <c r="AD86" s="81"/>
      <c r="AE86" s="81"/>
      <c r="AF86" s="79"/>
      <c r="AG86" s="3"/>
      <c r="AH86" s="3"/>
    </row>
    <row r="87" spans="1:34" x14ac:dyDescent="0.3">
      <c r="A87" s="3"/>
      <c r="B87" s="3"/>
      <c r="C87" s="79"/>
      <c r="D87" s="80" t="s">
        <v>4</v>
      </c>
      <c r="E87" s="80"/>
      <c r="F87" s="80"/>
      <c r="G87" s="80"/>
      <c r="H87" s="80"/>
      <c r="I87" s="80"/>
      <c r="J87" s="80"/>
      <c r="K87" s="80" t="s">
        <v>5</v>
      </c>
      <c r="L87" s="80"/>
      <c r="M87" s="80"/>
      <c r="N87" s="80"/>
      <c r="O87" s="80"/>
      <c r="P87" s="80"/>
      <c r="Q87" s="80"/>
      <c r="R87" s="80" t="s">
        <v>6</v>
      </c>
      <c r="S87" s="80"/>
      <c r="T87" s="80"/>
      <c r="U87" s="80"/>
      <c r="V87" s="80"/>
      <c r="W87" s="80"/>
      <c r="X87" s="80"/>
      <c r="Y87" s="80" t="s">
        <v>7</v>
      </c>
      <c r="Z87" s="80"/>
      <c r="AA87" s="80"/>
      <c r="AB87" s="80"/>
      <c r="AC87" s="80"/>
      <c r="AD87" s="80"/>
      <c r="AE87" s="80"/>
      <c r="AF87" s="79"/>
      <c r="AG87" s="3"/>
      <c r="AH87" s="3"/>
    </row>
    <row r="88" spans="1:34" ht="15" customHeight="1" x14ac:dyDescent="0.4">
      <c r="A88" s="3"/>
      <c r="B88" s="3"/>
      <c r="C88" s="79"/>
      <c r="D88" s="81"/>
      <c r="E88" s="81"/>
      <c r="F88" s="198">
        <f ca="1">F63</f>
        <v>1</v>
      </c>
      <c r="G88" s="198"/>
      <c r="H88" s="81"/>
      <c r="I88" s="81"/>
      <c r="J88" s="81"/>
      <c r="K88" s="81"/>
      <c r="L88" s="194">
        <f ca="1">L63</f>
        <v>54</v>
      </c>
      <c r="M88" s="194"/>
      <c r="N88" s="82"/>
      <c r="O88" s="82"/>
      <c r="P88" s="194">
        <f ca="1">P63</f>
        <v>5</v>
      </c>
      <c r="Q88" s="194"/>
      <c r="R88" s="79"/>
      <c r="S88" s="194">
        <f ca="1">S63</f>
        <v>11</v>
      </c>
      <c r="T88" s="194"/>
      <c r="U88" s="82"/>
      <c r="V88" s="82"/>
      <c r="W88" s="194">
        <f ca="1">W63</f>
        <v>5</v>
      </c>
      <c r="X88" s="194"/>
      <c r="Y88" s="81"/>
      <c r="Z88" s="194">
        <f ca="1">Z63</f>
        <v>25</v>
      </c>
      <c r="AA88" s="194"/>
      <c r="AB88" s="82"/>
      <c r="AC88" s="82"/>
      <c r="AD88" s="194">
        <f ca="1">AD63</f>
        <v>7</v>
      </c>
      <c r="AE88" s="194"/>
      <c r="AF88" s="83"/>
      <c r="AG88" s="3"/>
      <c r="AH88" s="3"/>
    </row>
    <row r="89" spans="1:34" ht="15" customHeight="1" thickBot="1" x14ac:dyDescent="0.45">
      <c r="A89" s="3"/>
      <c r="B89" s="3"/>
      <c r="C89" s="79"/>
      <c r="D89" s="81"/>
      <c r="E89" s="81"/>
      <c r="F89" s="199"/>
      <c r="G89" s="199"/>
      <c r="H89" s="81"/>
      <c r="I89" s="81"/>
      <c r="J89" s="81"/>
      <c r="K89" s="81"/>
      <c r="L89" s="195"/>
      <c r="M89" s="195"/>
      <c r="N89" s="196" t="s">
        <v>169</v>
      </c>
      <c r="O89" s="275">
        <f ca="1">O64</f>
        <v>7</v>
      </c>
      <c r="P89" s="195"/>
      <c r="Q89" s="195"/>
      <c r="R89" s="83"/>
      <c r="S89" s="195"/>
      <c r="T89" s="195"/>
      <c r="U89" s="196" t="s">
        <v>169</v>
      </c>
      <c r="V89" s="196">
        <f ca="1">V64</f>
        <v>1</v>
      </c>
      <c r="W89" s="195"/>
      <c r="X89" s="195"/>
      <c r="Y89" s="81"/>
      <c r="Z89" s="195"/>
      <c r="AA89" s="195"/>
      <c r="AB89" s="196" t="s">
        <v>169</v>
      </c>
      <c r="AC89" s="196">
        <f ca="1">AC64</f>
        <v>2</v>
      </c>
      <c r="AD89" s="195"/>
      <c r="AE89" s="195"/>
      <c r="AF89" s="83"/>
      <c r="AG89" s="3"/>
      <c r="AH89" s="3"/>
    </row>
    <row r="90" spans="1:34" ht="15" customHeight="1" x14ac:dyDescent="0.3">
      <c r="A90" s="3"/>
      <c r="B90" s="3"/>
      <c r="C90" s="79"/>
      <c r="D90" s="81"/>
      <c r="E90" s="81"/>
      <c r="F90" s="198">
        <f ca="1">F65</f>
        <v>6</v>
      </c>
      <c r="G90" s="198"/>
      <c r="H90" s="81"/>
      <c r="I90" s="81"/>
      <c r="J90" s="81"/>
      <c r="K90" s="81"/>
      <c r="L90" s="197">
        <f ca="1">L65</f>
        <v>7</v>
      </c>
      <c r="M90" s="197"/>
      <c r="N90" s="196"/>
      <c r="O90" s="275"/>
      <c r="P90" s="197">
        <f ca="1">P65</f>
        <v>7</v>
      </c>
      <c r="Q90" s="197"/>
      <c r="R90" s="79"/>
      <c r="S90" s="197">
        <f ca="1">S65</f>
        <v>6</v>
      </c>
      <c r="T90" s="197"/>
      <c r="U90" s="196"/>
      <c r="V90" s="196"/>
      <c r="W90" s="197">
        <f ca="1">W65</f>
        <v>6</v>
      </c>
      <c r="X90" s="197"/>
      <c r="Y90" s="81"/>
      <c r="Z90" s="201">
        <f ca="1">Z65</f>
        <v>9</v>
      </c>
      <c r="AA90" s="201"/>
      <c r="AB90" s="196"/>
      <c r="AC90" s="196"/>
      <c r="AD90" s="197">
        <f ca="1">AD65</f>
        <v>9</v>
      </c>
      <c r="AE90" s="197"/>
      <c r="AF90" s="84"/>
      <c r="AG90" s="3"/>
      <c r="AH90" s="3"/>
    </row>
    <row r="91" spans="1:34" ht="15" customHeight="1" x14ac:dyDescent="0.3">
      <c r="A91" s="3"/>
      <c r="B91" s="3"/>
      <c r="C91" s="79"/>
      <c r="D91" s="81"/>
      <c r="E91" s="81"/>
      <c r="F91" s="198"/>
      <c r="G91" s="198"/>
      <c r="H91" s="81"/>
      <c r="I91" s="81"/>
      <c r="J91" s="81"/>
      <c r="K91" s="81"/>
      <c r="L91" s="197"/>
      <c r="M91" s="197"/>
      <c r="N91" s="82"/>
      <c r="O91" s="82"/>
      <c r="P91" s="197"/>
      <c r="Q91" s="197"/>
      <c r="R91" s="84"/>
      <c r="S91" s="197"/>
      <c r="T91" s="197"/>
      <c r="U91" s="82"/>
      <c r="V91" s="82"/>
      <c r="W91" s="197"/>
      <c r="X91" s="197"/>
      <c r="Y91" s="81"/>
      <c r="Z91" s="197"/>
      <c r="AA91" s="197"/>
      <c r="AB91" s="82"/>
      <c r="AC91" s="82"/>
      <c r="AD91" s="197"/>
      <c r="AE91" s="197"/>
      <c r="AF91" s="84"/>
      <c r="AG91" s="3"/>
      <c r="AH91" s="3"/>
    </row>
    <row r="92" spans="1:34" x14ac:dyDescent="0.3">
      <c r="A92" s="3"/>
      <c r="B92" s="3"/>
      <c r="C92" s="79"/>
      <c r="D92" s="80" t="s">
        <v>8</v>
      </c>
      <c r="E92" s="80"/>
      <c r="F92" s="80"/>
      <c r="G92" s="80"/>
      <c r="H92" s="80"/>
      <c r="I92" s="80"/>
      <c r="J92" s="80"/>
      <c r="K92" s="80" t="s">
        <v>9</v>
      </c>
      <c r="L92" s="80"/>
      <c r="M92" s="80"/>
      <c r="N92" s="80"/>
      <c r="O92" s="80"/>
      <c r="P92" s="80"/>
      <c r="Q92" s="80"/>
      <c r="R92" s="80" t="s">
        <v>10</v>
      </c>
      <c r="S92" s="80"/>
      <c r="T92" s="80"/>
      <c r="U92" s="80"/>
      <c r="V92" s="80"/>
      <c r="W92" s="80"/>
      <c r="X92" s="80"/>
      <c r="Y92" s="80" t="s">
        <v>11</v>
      </c>
      <c r="Z92" s="80"/>
      <c r="AA92" s="80"/>
      <c r="AB92" s="80"/>
      <c r="AC92" s="80"/>
      <c r="AD92" s="80"/>
      <c r="AE92" s="80"/>
      <c r="AF92" s="79"/>
      <c r="AG92" s="3"/>
      <c r="AH92" s="3"/>
    </row>
    <row r="93" spans="1:34" ht="15" customHeight="1" x14ac:dyDescent="0.3">
      <c r="A93" s="3"/>
      <c r="B93" s="3"/>
      <c r="C93" s="79"/>
      <c r="D93" s="81"/>
      <c r="E93" s="81"/>
      <c r="F93" s="198" t="str">
        <f ca="1">F68</f>
        <v>2a</v>
      </c>
      <c r="G93" s="198"/>
      <c r="H93" s="198"/>
      <c r="I93" s="81"/>
      <c r="J93" s="81"/>
      <c r="K93" s="81"/>
      <c r="L93" s="81"/>
      <c r="M93" s="81"/>
      <c r="N93" s="81"/>
      <c r="O93" s="81"/>
      <c r="P93" s="81"/>
      <c r="Q93" s="81"/>
      <c r="R93" s="81"/>
      <c r="S93" s="81"/>
      <c r="T93" s="198" t="str">
        <f ca="1">T68</f>
        <v>4xy²</v>
      </c>
      <c r="U93" s="198"/>
      <c r="V93" s="198"/>
      <c r="W93" s="198"/>
      <c r="X93" s="81"/>
      <c r="Y93" s="81"/>
      <c r="Z93" s="81"/>
      <c r="AA93" s="198" t="str">
        <f ca="1">AA68</f>
        <v>a²b⁴d⁴</v>
      </c>
      <c r="AB93" s="198"/>
      <c r="AC93" s="198"/>
      <c r="AD93" s="198"/>
      <c r="AE93" s="81"/>
      <c r="AF93" s="79"/>
      <c r="AG93" s="3"/>
      <c r="AH93" s="3"/>
    </row>
    <row r="94" spans="1:34" ht="15" customHeight="1" thickBot="1" x14ac:dyDescent="0.35">
      <c r="A94" s="3"/>
      <c r="B94" s="3"/>
      <c r="C94" s="79"/>
      <c r="D94" s="81"/>
      <c r="E94" s="81"/>
      <c r="F94" s="199"/>
      <c r="G94" s="199"/>
      <c r="H94" s="199"/>
      <c r="I94" s="81"/>
      <c r="J94" s="81"/>
      <c r="K94" s="81"/>
      <c r="L94" s="81"/>
      <c r="M94" s="198">
        <f ca="1">M69</f>
        <v>6</v>
      </c>
      <c r="N94" s="198"/>
      <c r="O94" s="81"/>
      <c r="P94" s="81"/>
      <c r="Q94" s="81"/>
      <c r="R94" s="81"/>
      <c r="S94" s="81"/>
      <c r="T94" s="199"/>
      <c r="U94" s="199"/>
      <c r="V94" s="199"/>
      <c r="W94" s="199"/>
      <c r="X94" s="81"/>
      <c r="Y94" s="81"/>
      <c r="Z94" s="81"/>
      <c r="AA94" s="199"/>
      <c r="AB94" s="199"/>
      <c r="AC94" s="199"/>
      <c r="AD94" s="199"/>
      <c r="AE94" s="81"/>
      <c r="AF94" s="79"/>
      <c r="AG94" s="3"/>
      <c r="AH94" s="3"/>
    </row>
    <row r="95" spans="1:34" ht="15" customHeight="1" x14ac:dyDescent="0.3">
      <c r="A95" s="3"/>
      <c r="B95" s="3"/>
      <c r="C95" s="79"/>
      <c r="D95" s="81"/>
      <c r="E95" s="81"/>
      <c r="F95" s="198" t="str">
        <f ca="1">F70</f>
        <v>7b</v>
      </c>
      <c r="G95" s="198"/>
      <c r="H95" s="198"/>
      <c r="I95" s="81"/>
      <c r="J95" s="81"/>
      <c r="K95" s="81"/>
      <c r="L95" s="81"/>
      <c r="M95" s="198"/>
      <c r="N95" s="198"/>
      <c r="O95" s="81"/>
      <c r="P95" s="81"/>
      <c r="Q95" s="81"/>
      <c r="R95" s="81"/>
      <c r="S95" s="81"/>
      <c r="T95" s="198">
        <f ca="1">T70</f>
        <v>15</v>
      </c>
      <c r="U95" s="198"/>
      <c r="V95" s="198"/>
      <c r="W95" s="198"/>
      <c r="X95" s="81"/>
      <c r="Y95" s="81"/>
      <c r="Z95" s="81"/>
      <c r="AA95" s="200" t="str">
        <f>AA70</f>
        <v>c</v>
      </c>
      <c r="AB95" s="200"/>
      <c r="AC95" s="200"/>
      <c r="AD95" s="200"/>
      <c r="AE95" s="81"/>
      <c r="AF95" s="79"/>
      <c r="AG95" s="3"/>
      <c r="AH95" s="3"/>
    </row>
    <row r="96" spans="1:34" ht="15" customHeight="1" x14ac:dyDescent="0.3">
      <c r="A96" s="3"/>
      <c r="B96" s="3"/>
      <c r="C96" s="79"/>
      <c r="D96" s="81"/>
      <c r="E96" s="81"/>
      <c r="F96" s="198"/>
      <c r="G96" s="198"/>
      <c r="H96" s="198"/>
      <c r="I96" s="81"/>
      <c r="J96" s="81"/>
      <c r="K96" s="81"/>
      <c r="L96" s="81"/>
      <c r="M96" s="81"/>
      <c r="N96" s="81"/>
      <c r="O96" s="81"/>
      <c r="P96" s="81"/>
      <c r="Q96" s="81"/>
      <c r="R96" s="81"/>
      <c r="S96" s="81"/>
      <c r="T96" s="198"/>
      <c r="U96" s="198"/>
      <c r="V96" s="198"/>
      <c r="W96" s="198"/>
      <c r="X96" s="81"/>
      <c r="Y96" s="81"/>
      <c r="Z96" s="81"/>
      <c r="AA96" s="198"/>
      <c r="AB96" s="198"/>
      <c r="AC96" s="198"/>
      <c r="AD96" s="198"/>
      <c r="AE96" s="81"/>
      <c r="AF96" s="79"/>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A7hvzHYI2DQWJHdDGLiwzJkaMSe9g1eo1TU+hz3B4+sRfCITCw3/RrYN479Ujhm027Xiij/Uaj+iD7iR76y8oQ==" saltValue="vTpN3aUnFkqU9QU0Q+C9ew==" spinCount="100000" sheet="1" objects="1" scenarios="1"/>
  <mergeCells count="198">
    <mergeCell ref="AC11:AD12"/>
    <mergeCell ref="AC9:AD10"/>
    <mergeCell ref="G10:G11"/>
    <mergeCell ref="N10:N11"/>
    <mergeCell ref="U10:U11"/>
    <mergeCell ref="V10:W11"/>
    <mergeCell ref="Z10:AA11"/>
    <mergeCell ref="AB10:AB11"/>
    <mergeCell ref="D2:Z6"/>
    <mergeCell ref="E9:F10"/>
    <mergeCell ref="H9:I10"/>
    <mergeCell ref="L9:M10"/>
    <mergeCell ref="O9:P10"/>
    <mergeCell ref="S9:T10"/>
    <mergeCell ref="E14:F15"/>
    <mergeCell ref="H14:I15"/>
    <mergeCell ref="L14:M15"/>
    <mergeCell ref="O14:P15"/>
    <mergeCell ref="S14:T15"/>
    <mergeCell ref="V14:W15"/>
    <mergeCell ref="E11:F12"/>
    <mergeCell ref="H11:I12"/>
    <mergeCell ref="L11:M12"/>
    <mergeCell ref="O11:P12"/>
    <mergeCell ref="S11:T12"/>
    <mergeCell ref="Z14:AA15"/>
    <mergeCell ref="AD14:AE15"/>
    <mergeCell ref="G15:G16"/>
    <mergeCell ref="N15:N16"/>
    <mergeCell ref="R15:R16"/>
    <mergeCell ref="U15:U16"/>
    <mergeCell ref="Y15:Y16"/>
    <mergeCell ref="AB15:AB16"/>
    <mergeCell ref="AC15:AC16"/>
    <mergeCell ref="Z16:AA17"/>
    <mergeCell ref="AD16:AE17"/>
    <mergeCell ref="R19:T20"/>
    <mergeCell ref="V19:X20"/>
    <mergeCell ref="Z19:AA20"/>
    <mergeCell ref="AC19:AD20"/>
    <mergeCell ref="E16:F17"/>
    <mergeCell ref="H16:I17"/>
    <mergeCell ref="L16:M17"/>
    <mergeCell ref="O16:P17"/>
    <mergeCell ref="S16:T17"/>
    <mergeCell ref="V16:W17"/>
    <mergeCell ref="V21:X22"/>
    <mergeCell ref="Z21:AA22"/>
    <mergeCell ref="AC21:AD22"/>
    <mergeCell ref="D27:Z31"/>
    <mergeCell ref="E34:F35"/>
    <mergeCell ref="H34:I35"/>
    <mergeCell ref="L34:M35"/>
    <mergeCell ref="O34:P35"/>
    <mergeCell ref="S34:T35"/>
    <mergeCell ref="AC34:AD35"/>
    <mergeCell ref="D20:D21"/>
    <mergeCell ref="G20:G21"/>
    <mergeCell ref="N20:N21"/>
    <mergeCell ref="U20:U21"/>
    <mergeCell ref="AB20:AB21"/>
    <mergeCell ref="E21:F22"/>
    <mergeCell ref="H21:I22"/>
    <mergeCell ref="L21:M22"/>
    <mergeCell ref="O21:P22"/>
    <mergeCell ref="R21:T22"/>
    <mergeCell ref="E19:F20"/>
    <mergeCell ref="H19:I20"/>
    <mergeCell ref="L19:M20"/>
    <mergeCell ref="O19:P20"/>
    <mergeCell ref="V39:W40"/>
    <mergeCell ref="E36:F37"/>
    <mergeCell ref="H36:I37"/>
    <mergeCell ref="L36:M37"/>
    <mergeCell ref="O36:P37"/>
    <mergeCell ref="S36:T37"/>
    <mergeCell ref="AC36:AD37"/>
    <mergeCell ref="G35:G36"/>
    <mergeCell ref="N35:N36"/>
    <mergeCell ref="U35:U36"/>
    <mergeCell ref="V35:W36"/>
    <mergeCell ref="Z35:AA36"/>
    <mergeCell ref="AB35:AB36"/>
    <mergeCell ref="Z44:AA45"/>
    <mergeCell ref="AC44:AD45"/>
    <mergeCell ref="E41:F42"/>
    <mergeCell ref="H41:I42"/>
    <mergeCell ref="L41:M42"/>
    <mergeCell ref="O41:P42"/>
    <mergeCell ref="S41:T42"/>
    <mergeCell ref="V41:W42"/>
    <mergeCell ref="Z39:AA40"/>
    <mergeCell ref="AD39:AE40"/>
    <mergeCell ref="G40:G41"/>
    <mergeCell ref="N40:N41"/>
    <mergeCell ref="R40:R41"/>
    <mergeCell ref="U40:U41"/>
    <mergeCell ref="Y40:Y41"/>
    <mergeCell ref="AB40:AB41"/>
    <mergeCell ref="AC40:AC41"/>
    <mergeCell ref="Z41:AA42"/>
    <mergeCell ref="AD41:AE42"/>
    <mergeCell ref="E39:F40"/>
    <mergeCell ref="H39:I40"/>
    <mergeCell ref="L39:M40"/>
    <mergeCell ref="O39:P40"/>
    <mergeCell ref="S39:T40"/>
    <mergeCell ref="V46:X47"/>
    <mergeCell ref="Z46:AA47"/>
    <mergeCell ref="AC46:AD47"/>
    <mergeCell ref="D51:Z55"/>
    <mergeCell ref="F58:G59"/>
    <mergeCell ref="M58:N59"/>
    <mergeCell ref="T58:U59"/>
    <mergeCell ref="AA58:AB59"/>
    <mergeCell ref="D45:D46"/>
    <mergeCell ref="G45:G46"/>
    <mergeCell ref="N45:N46"/>
    <mergeCell ref="U45:U46"/>
    <mergeCell ref="AB45:AB46"/>
    <mergeCell ref="E46:F47"/>
    <mergeCell ref="H46:I47"/>
    <mergeCell ref="L46:M47"/>
    <mergeCell ref="O46:P47"/>
    <mergeCell ref="R46:T47"/>
    <mergeCell ref="E44:F45"/>
    <mergeCell ref="H44:I45"/>
    <mergeCell ref="L44:M45"/>
    <mergeCell ref="O44:P45"/>
    <mergeCell ref="R44:T45"/>
    <mergeCell ref="V44:X45"/>
    <mergeCell ref="AD63:AE64"/>
    <mergeCell ref="N64:N65"/>
    <mergeCell ref="O64:O65"/>
    <mergeCell ref="U64:U65"/>
    <mergeCell ref="V64:V65"/>
    <mergeCell ref="AB64:AB65"/>
    <mergeCell ref="AC64:AC65"/>
    <mergeCell ref="AD65:AE66"/>
    <mergeCell ref="F60:G61"/>
    <mergeCell ref="M60:N61"/>
    <mergeCell ref="T60:U61"/>
    <mergeCell ref="AA60:AB61"/>
    <mergeCell ref="F63:G64"/>
    <mergeCell ref="L63:M64"/>
    <mergeCell ref="P63:Q64"/>
    <mergeCell ref="S63:T64"/>
    <mergeCell ref="W63:X64"/>
    <mergeCell ref="Z63:AA64"/>
    <mergeCell ref="F68:H69"/>
    <mergeCell ref="T68:W69"/>
    <mergeCell ref="AA68:AD69"/>
    <mergeCell ref="M69:N70"/>
    <mergeCell ref="F70:H71"/>
    <mergeCell ref="T70:W71"/>
    <mergeCell ref="AA70:AD71"/>
    <mergeCell ref="F65:G66"/>
    <mergeCell ref="L65:M66"/>
    <mergeCell ref="P65:Q66"/>
    <mergeCell ref="S65:T66"/>
    <mergeCell ref="W65:X66"/>
    <mergeCell ref="Z65:AA66"/>
    <mergeCell ref="D76:Z80"/>
    <mergeCell ref="F83:G84"/>
    <mergeCell ref="M83:N84"/>
    <mergeCell ref="T83:U84"/>
    <mergeCell ref="AA83:AB84"/>
    <mergeCell ref="F85:G86"/>
    <mergeCell ref="M85:N86"/>
    <mergeCell ref="T85:U86"/>
    <mergeCell ref="AA85:AB86"/>
    <mergeCell ref="AD88:AE89"/>
    <mergeCell ref="N89:N90"/>
    <mergeCell ref="O89:O90"/>
    <mergeCell ref="U89:U90"/>
    <mergeCell ref="V89:V90"/>
    <mergeCell ref="AB89:AB90"/>
    <mergeCell ref="AC89:AC90"/>
    <mergeCell ref="AD90:AE91"/>
    <mergeCell ref="F88:G89"/>
    <mergeCell ref="L88:M89"/>
    <mergeCell ref="P88:Q89"/>
    <mergeCell ref="S88:T89"/>
    <mergeCell ref="W88:X89"/>
    <mergeCell ref="Z88:AA89"/>
    <mergeCell ref="F93:H94"/>
    <mergeCell ref="T93:W94"/>
    <mergeCell ref="AA93:AD94"/>
    <mergeCell ref="M94:N95"/>
    <mergeCell ref="F95:H96"/>
    <mergeCell ref="T95:W96"/>
    <mergeCell ref="AA95:AD96"/>
    <mergeCell ref="F90:G91"/>
    <mergeCell ref="L90:M91"/>
    <mergeCell ref="P90:Q91"/>
    <mergeCell ref="S90:T91"/>
    <mergeCell ref="W90:X91"/>
    <mergeCell ref="Z90:AA91"/>
  </mergeCells>
  <hyperlinks>
    <hyperlink ref="A1" location="Contents!A1" display="Go Back" xr:uid="{00000000-0004-0000-1700-000000000000}"/>
  </hyperlinks>
  <pageMargins left="0.25" right="0.25"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FDCE-783D-4930-B222-068CE23099B0}">
  <sheetPr>
    <tabColor theme="7" tint="0.79998168889431442"/>
  </sheetPr>
  <dimension ref="A1:AM98"/>
  <sheetViews>
    <sheetView zoomScaleNormal="100" workbookViewId="0"/>
  </sheetViews>
  <sheetFormatPr defaultColWidth="2.88671875" defaultRowHeight="14.4" x14ac:dyDescent="0.3"/>
  <cols>
    <col min="38" max="39" width="0" hidden="1" customWidth="1"/>
  </cols>
  <sheetData>
    <row r="1" spans="1:39"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9" x14ac:dyDescent="0.3">
      <c r="A2" s="3"/>
      <c r="B2" s="3"/>
      <c r="C2" s="3"/>
      <c r="D2" s="239" t="s">
        <v>46</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9"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9"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9"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9"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9"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9" x14ac:dyDescent="0.3">
      <c r="A8" s="3"/>
      <c r="B8" s="3"/>
      <c r="C8" s="3"/>
      <c r="D8" s="5" t="s">
        <v>0</v>
      </c>
      <c r="E8" s="8">
        <f ca="1">RANDBETWEEN(2,5)</f>
        <v>3</v>
      </c>
      <c r="F8" s="8">
        <v>3</v>
      </c>
      <c r="G8" s="8">
        <f ca="1">RANDBETWEEN(2,5)</f>
        <v>5</v>
      </c>
      <c r="H8" s="8">
        <f ca="1">RANDBETWEEN(1,2)</f>
        <v>1</v>
      </c>
      <c r="I8" s="8">
        <f ca="1">RANDBETWEEN(3,8)</f>
        <v>7</v>
      </c>
      <c r="J8" s="5"/>
      <c r="K8" s="5" t="s">
        <v>1</v>
      </c>
      <c r="L8" s="8">
        <f t="shared" ref="L8:N8" ca="1" si="0">RANDBETWEEN(3,8)</f>
        <v>3</v>
      </c>
      <c r="M8" s="8">
        <v>4</v>
      </c>
      <c r="N8" s="8">
        <f t="shared" ca="1" si="0"/>
        <v>3</v>
      </c>
      <c r="O8" s="8">
        <f ca="1">RANDBETWEEN(1,2)</f>
        <v>1</v>
      </c>
      <c r="P8" s="8">
        <f ca="1">RANDBETWEEN(2,3)</f>
        <v>2</v>
      </c>
      <c r="Q8" s="5"/>
      <c r="R8" s="5" t="s">
        <v>2</v>
      </c>
      <c r="S8" s="8">
        <f ca="1">RANDBETWEEN(6,9)</f>
        <v>7</v>
      </c>
      <c r="T8" s="8">
        <f ca="1">RANDBETWEEN(1,2)</f>
        <v>2</v>
      </c>
      <c r="U8" s="8">
        <f ca="1">RANDBETWEEN(2,5)</f>
        <v>5</v>
      </c>
      <c r="V8" s="8">
        <v>3</v>
      </c>
      <c r="W8" s="8">
        <f ca="1">RANDBETWEEN(2,6)</f>
        <v>5</v>
      </c>
      <c r="X8" s="8"/>
      <c r="Y8" s="5" t="s">
        <v>3</v>
      </c>
      <c r="Z8" s="8">
        <f ca="1">RANDBETWEEN(8,15)</f>
        <v>9</v>
      </c>
      <c r="AA8" s="8">
        <v>2</v>
      </c>
      <c r="AB8" s="8">
        <f ca="1">RANDBETWEEN(2,9)</f>
        <v>3</v>
      </c>
      <c r="AC8" s="8">
        <v>1</v>
      </c>
      <c r="AD8" s="8">
        <f ca="1">RANDBETWEEN(3,8)</f>
        <v>8</v>
      </c>
      <c r="AE8" s="5"/>
      <c r="AF8" s="3"/>
      <c r="AG8" s="3"/>
      <c r="AH8" s="3"/>
      <c r="AL8">
        <v>1</v>
      </c>
      <c r="AM8" t="s">
        <v>205</v>
      </c>
    </row>
    <row r="9" spans="1:39" ht="15" customHeight="1" x14ac:dyDescent="0.3">
      <c r="A9" s="3"/>
      <c r="B9" s="3"/>
      <c r="C9" s="3"/>
      <c r="D9" s="217" t="str">
        <f ca="1">CONCATENATE(E8," ",VLOOKUP(F8,$AL$8:$AM$11,2,FALSE)," ",G8," ",VLOOKUP(H8,$AL$8:$AM$11,2,FALSE)," ",I8)</f>
        <v>3 × 5 + 7</v>
      </c>
      <c r="E9" s="217"/>
      <c r="F9" s="217"/>
      <c r="G9" s="217"/>
      <c r="H9" s="217"/>
      <c r="I9" s="217"/>
      <c r="J9" s="217"/>
      <c r="K9" s="217" t="str">
        <f ca="1">CONCATENATE(L8*N8," ",VLOOKUP(M8,$AL$8:$AM$11,2,FALSE)," ",N8," ",VLOOKUP(O8,$AL$8:$AM$11,2,FALSE)," ",P8)</f>
        <v>9 ÷ 3 + 2</v>
      </c>
      <c r="L9" s="217"/>
      <c r="M9" s="217"/>
      <c r="N9" s="217"/>
      <c r="O9" s="217"/>
      <c r="P9" s="217"/>
      <c r="Q9" s="217"/>
      <c r="R9" s="217" t="str">
        <f ca="1">CONCATENATE("(",S8," ",VLOOKUP(T8,$AL$8:$AM$11,2,FALSE)," ",U8,") ",VLOOKUP(V8,$AL$8:$AM$11,2,FALSE)," ",W8)</f>
        <v>(7 − 5) × 5</v>
      </c>
      <c r="S9" s="217"/>
      <c r="T9" s="217"/>
      <c r="U9" s="217"/>
      <c r="V9" s="217"/>
      <c r="W9" s="217"/>
      <c r="X9" s="217"/>
      <c r="Y9" s="217" t="str">
        <f ca="1">CONCATENATE(Z8," ",VLOOKUP(AA8,$AL$8:$AM$11,2,FALSE)," ",AB8," ",VLOOKUP(AC8,$AL$8:$AM$11,2,FALSE)," ",AD8)</f>
        <v>9 − 3 + 8</v>
      </c>
      <c r="Z9" s="217"/>
      <c r="AA9" s="217"/>
      <c r="AB9" s="217"/>
      <c r="AC9" s="217"/>
      <c r="AD9" s="217"/>
      <c r="AE9" s="217"/>
      <c r="AF9" s="3"/>
      <c r="AG9" s="3"/>
      <c r="AH9" s="3"/>
      <c r="AL9">
        <v>2</v>
      </c>
      <c r="AM9" s="10" t="s">
        <v>373</v>
      </c>
    </row>
    <row r="10" spans="1:39"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c r="AL10">
        <v>3</v>
      </c>
      <c r="AM10" s="10" t="s">
        <v>230</v>
      </c>
    </row>
    <row r="11" spans="1:39" ht="15" customHeight="1" x14ac:dyDescent="0.3">
      <c r="A11" s="3"/>
      <c r="B11" s="3"/>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c r="AL11">
        <v>4</v>
      </c>
      <c r="AM11" s="10" t="s">
        <v>248</v>
      </c>
    </row>
    <row r="12" spans="1:39" ht="15" customHeight="1" x14ac:dyDescent="0.3">
      <c r="A12" s="3"/>
      <c r="B12" s="3"/>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9" x14ac:dyDescent="0.3">
      <c r="A13" s="3"/>
      <c r="B13" s="3"/>
      <c r="C13" s="3"/>
      <c r="D13" s="5" t="s">
        <v>4</v>
      </c>
      <c r="E13" s="8">
        <f ca="1">IF(F13=1,RANDBETWEEN(5,12),RANDBETWEEN(25,35))</f>
        <v>6</v>
      </c>
      <c r="F13" s="8">
        <f ca="1">RANDBETWEEN(1,2)</f>
        <v>1</v>
      </c>
      <c r="G13" s="8">
        <f ca="1">RANDBETWEEN(2,5)</f>
        <v>2</v>
      </c>
      <c r="H13" s="8">
        <f ca="1">RANDBETWEEN(3,4)</f>
        <v>4</v>
      </c>
      <c r="I13" s="8">
        <f ca="1">RANDBETWEEN(3,8)</f>
        <v>4</v>
      </c>
      <c r="J13" s="5"/>
      <c r="K13" s="5" t="s">
        <v>5</v>
      </c>
      <c r="L13" s="8">
        <f ca="1">RANDBETWEEN(2,6)</f>
        <v>6</v>
      </c>
      <c r="M13" s="8">
        <f ca="1">2*RANDBETWEEN(1,2)-1</f>
        <v>3</v>
      </c>
      <c r="N13" s="8">
        <f ca="1">RANDBETWEEN(2,5)</f>
        <v>2</v>
      </c>
      <c r="O13" s="8">
        <f ca="1">RANDBETWEEN(1,3)</f>
        <v>1</v>
      </c>
      <c r="P13" s="8">
        <f ca="1">RANDBETWEEN(3,8)</f>
        <v>8</v>
      </c>
      <c r="Q13" s="8">
        <f ca="1">IF(M13=3,L13*N13^2,L13+N13^2)</f>
        <v>24</v>
      </c>
      <c r="R13" s="5" t="s">
        <v>6</v>
      </c>
      <c r="S13" s="8">
        <f ca="1">IF(T13=1,RANDBETWEEN(2,5),RANDBETWEEN(12,25))</f>
        <v>20</v>
      </c>
      <c r="T13" s="8">
        <f ca="1">RANDBETWEEN(1,2)</f>
        <v>2</v>
      </c>
      <c r="U13" s="8">
        <f ca="1">RANDBETWEEN(2,5)</f>
        <v>2</v>
      </c>
      <c r="V13" s="8">
        <f ca="1">RANDBETWEEN(3,4)</f>
        <v>3</v>
      </c>
      <c r="W13" s="8">
        <f ca="1">RANDBETWEEN(2,4)</f>
        <v>2</v>
      </c>
      <c r="X13" s="8"/>
      <c r="Y13" s="5" t="s">
        <v>7</v>
      </c>
      <c r="Z13" s="8">
        <f ca="1">RANDBETWEEN(6,9)</f>
        <v>6</v>
      </c>
      <c r="AA13" s="8">
        <f ca="1">RANDBETWEEN(3,4)</f>
        <v>3</v>
      </c>
      <c r="AB13" s="8">
        <f ca="1">RANDBETWEEN(2,5)</f>
        <v>5</v>
      </c>
      <c r="AC13" s="8">
        <f ca="1">RANDBETWEEN(1,2)</f>
        <v>2</v>
      </c>
      <c r="AD13" s="8">
        <f ca="1">RANDBETWEEN(2,3)</f>
        <v>3</v>
      </c>
      <c r="AE13" s="8">
        <f ca="1">RANDBETWEEN(3,4)</f>
        <v>4</v>
      </c>
      <c r="AF13" s="9">
        <f ca="1">RANDBETWEEN(2,5)</f>
        <v>4</v>
      </c>
      <c r="AG13" s="9">
        <f ca="1">IF(AA13=3,Z13*AB13,Z13)</f>
        <v>30</v>
      </c>
      <c r="AH13" s="9">
        <f ca="1">IF(AE13=3,AD13*AF13,AD13)</f>
        <v>3</v>
      </c>
    </row>
    <row r="14" spans="1:39" ht="15" customHeight="1" x14ac:dyDescent="0.3">
      <c r="A14" s="3"/>
      <c r="B14" s="3"/>
      <c r="C14" s="3"/>
      <c r="D14" s="217" t="str">
        <f ca="1">CONCATENATE(E13," ",VLOOKUP(F13,$AL$8:$AM$11,2,FALSE)," ",IF(H13=4,G13*I13,G13)," ",VLOOKUP(H13,$AL$8:$AM$11,2,FALSE)," ",I13)</f>
        <v>6 + 8 ÷ 4</v>
      </c>
      <c r="E14" s="217"/>
      <c r="F14" s="217"/>
      <c r="G14" s="217"/>
      <c r="H14" s="217"/>
      <c r="I14" s="217"/>
      <c r="J14" s="217"/>
      <c r="K14" s="217" t="str">
        <f ca="1">CONCATENATE(L13," ",VLOOKUP(M13,$AL$8:$AM$11,2,FALSE)," ",N13,"² ",VLOOKUP(O13,$AL$8:$AM$11,2,FALSE)," ",P13)</f>
        <v>6 × 2² + 8</v>
      </c>
      <c r="L14" s="217"/>
      <c r="M14" s="217"/>
      <c r="N14" s="217"/>
      <c r="O14" s="217"/>
      <c r="P14" s="217"/>
      <c r="Q14" s="217"/>
      <c r="R14" s="217" t="str">
        <f ca="1">CONCATENATE("(",S13," ",VLOOKUP(T13,$AL$8:$AM$11,2,FALSE)," ",IF(V13=4,U13*W13,U13)," ",VLOOKUP(V13,$AL$8:$AM$11,2,FALSE)," ",W13,")²")</f>
        <v>(20 − 2 × 2)²</v>
      </c>
      <c r="S14" s="217"/>
      <c r="T14" s="217"/>
      <c r="U14" s="217"/>
      <c r="V14" s="217"/>
      <c r="W14" s="217"/>
      <c r="X14" s="217"/>
      <c r="Y14" s="234" t="str">
        <f ca="1">CONCATENATE(IF(AA13=3,Z13,Z13*AB13)," ",VLOOKUP(AA13,$AL$8:$AM$11,2,FALSE)," ",IF(AC13=4,AB13*AD13,AB13)," ",VLOOKUP(AC13,$AL$8:$AM$11,2,FALSE)," ",IF(AE13=3,AD13,AD13*AF13)," ",VLOOKUP(AE13,$AL$8:$AM$11,2,FALSE)," ",AF13)</f>
        <v>6 × 5 − 12 ÷ 4</v>
      </c>
      <c r="Z14" s="234"/>
      <c r="AA14" s="234"/>
      <c r="AB14" s="234"/>
      <c r="AC14" s="234"/>
      <c r="AD14" s="234"/>
      <c r="AE14" s="234"/>
      <c r="AF14" s="3"/>
      <c r="AG14" s="3"/>
      <c r="AH14" s="3"/>
    </row>
    <row r="15" spans="1:39"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34"/>
      <c r="Z15" s="234"/>
      <c r="AA15" s="234"/>
      <c r="AB15" s="234"/>
      <c r="AC15" s="234"/>
      <c r="AD15" s="234"/>
      <c r="AE15" s="234"/>
      <c r="AF15" s="3"/>
      <c r="AG15" s="3"/>
      <c r="AH15" s="3"/>
    </row>
    <row r="16" spans="1:39" ht="15" customHeight="1" x14ac:dyDescent="0.3">
      <c r="A16" s="3"/>
      <c r="B16" s="3"/>
      <c r="C16" s="3"/>
      <c r="D16" s="217"/>
      <c r="E16" s="217"/>
      <c r="F16" s="217"/>
      <c r="G16" s="217"/>
      <c r="H16" s="217"/>
      <c r="I16" s="217"/>
      <c r="J16" s="217"/>
      <c r="K16" s="217"/>
      <c r="L16" s="217"/>
      <c r="M16" s="217"/>
      <c r="N16" s="217"/>
      <c r="O16" s="217"/>
      <c r="P16" s="217"/>
      <c r="Q16" s="217"/>
      <c r="R16" s="217"/>
      <c r="S16" s="217"/>
      <c r="T16" s="217"/>
      <c r="U16" s="217"/>
      <c r="V16" s="217"/>
      <c r="W16" s="217"/>
      <c r="X16" s="217"/>
      <c r="Y16" s="234"/>
      <c r="Z16" s="234"/>
      <c r="AA16" s="234"/>
      <c r="AB16" s="234"/>
      <c r="AC16" s="234"/>
      <c r="AD16" s="234"/>
      <c r="AE16" s="234"/>
      <c r="AF16" s="3"/>
      <c r="AG16" s="3"/>
      <c r="AH16" s="3"/>
    </row>
    <row r="17" spans="1:34" ht="15" customHeight="1" x14ac:dyDescent="0.3">
      <c r="A17" s="3"/>
      <c r="B17" s="3"/>
      <c r="C17" s="3"/>
      <c r="D17" s="217"/>
      <c r="E17" s="217"/>
      <c r="F17" s="217"/>
      <c r="G17" s="217"/>
      <c r="H17" s="217"/>
      <c r="I17" s="217"/>
      <c r="J17" s="217"/>
      <c r="K17" s="217"/>
      <c r="L17" s="217"/>
      <c r="M17" s="217"/>
      <c r="N17" s="217"/>
      <c r="O17" s="217"/>
      <c r="P17" s="217"/>
      <c r="Q17" s="217"/>
      <c r="R17" s="217"/>
      <c r="S17" s="217"/>
      <c r="T17" s="217"/>
      <c r="U17" s="217"/>
      <c r="V17" s="217"/>
      <c r="W17" s="217"/>
      <c r="X17" s="217"/>
      <c r="Y17" s="234"/>
      <c r="Z17" s="234"/>
      <c r="AA17" s="234"/>
      <c r="AB17" s="234"/>
      <c r="AC17" s="234"/>
      <c r="AD17" s="234"/>
      <c r="AE17" s="234"/>
      <c r="AF17" s="3"/>
      <c r="AG17" s="3"/>
      <c r="AH17" s="3"/>
    </row>
    <row r="18" spans="1:34" x14ac:dyDescent="0.3">
      <c r="A18" s="3"/>
      <c r="B18" s="3"/>
      <c r="C18" s="3"/>
      <c r="D18" s="5" t="s">
        <v>8</v>
      </c>
      <c r="E18" s="8">
        <f ca="1">RANDBETWEEN(3,12)</f>
        <v>7</v>
      </c>
      <c r="F18" s="8">
        <v>3</v>
      </c>
      <c r="G18" s="8">
        <f ca="1">RANDBETWEEN(2,8)</f>
        <v>8</v>
      </c>
      <c r="H18" s="8">
        <f ca="1">RANDBETWEEN(1,2)</f>
        <v>2</v>
      </c>
      <c r="I18" s="8">
        <f ca="1">RANDBETWEEN(5,12)</f>
        <v>11</v>
      </c>
      <c r="J18" s="8"/>
      <c r="K18" s="5"/>
      <c r="L18" s="5"/>
      <c r="M18" s="5"/>
      <c r="N18" s="5"/>
      <c r="O18" s="5"/>
      <c r="P18" s="5"/>
      <c r="Q18" s="5"/>
      <c r="R18" s="5" t="s">
        <v>9</v>
      </c>
      <c r="S18" s="8">
        <f ca="1">RANDBETWEEN(4,9)</f>
        <v>4</v>
      </c>
      <c r="T18" s="5"/>
      <c r="U18" s="5"/>
      <c r="V18" s="5"/>
      <c r="W18" s="5"/>
      <c r="X18" s="5"/>
      <c r="Y18" s="5"/>
      <c r="Z18" s="5"/>
      <c r="AA18" s="5"/>
      <c r="AB18" s="5"/>
      <c r="AC18" s="5"/>
      <c r="AD18" s="5"/>
      <c r="AE18" s="5"/>
      <c r="AF18" s="9">
        <f ca="1">RANDBETWEEN(2,3)</f>
        <v>2</v>
      </c>
      <c r="AG18" s="8">
        <f ca="1">IF(GCD(AE18,AF18)=1,AF18,AF18+1)</f>
        <v>3</v>
      </c>
      <c r="AH18" s="3"/>
    </row>
    <row r="19" spans="1:34" ht="15" customHeight="1" x14ac:dyDescent="0.3">
      <c r="A19" s="3"/>
      <c r="B19" s="3"/>
      <c r="C19" s="3"/>
      <c r="D19" s="242" t="str">
        <f ca="1">CONCATENATE("Use the digits ",E18,", ",I18," and ",G18," and any of the four operations and brackets to create ",E18*G18+IF(H18=1,I18,I18*-1),".")</f>
        <v>Use the digits 7, 11 and 8 and any of the four operations and brackets to create 45.</v>
      </c>
      <c r="E19" s="242"/>
      <c r="F19" s="242"/>
      <c r="G19" s="242"/>
      <c r="H19" s="242"/>
      <c r="I19" s="242"/>
      <c r="J19" s="242"/>
      <c r="K19" s="242"/>
      <c r="L19" s="242"/>
      <c r="M19" s="242"/>
      <c r="N19" s="242"/>
      <c r="O19" s="242"/>
      <c r="P19" s="242"/>
      <c r="Q19" s="242"/>
      <c r="R19" s="242" t="str">
        <f ca="1">CONCATENATE("Use four ",S18,"s and any of the four operations and brackets to create the numbers between 1 and ",S18,".")</f>
        <v>Use four 4s and any of the four operations and brackets to create the numbers between 1 and 4.</v>
      </c>
      <c r="S19" s="242"/>
      <c r="T19" s="242"/>
      <c r="U19" s="242"/>
      <c r="V19" s="242"/>
      <c r="W19" s="242"/>
      <c r="X19" s="242"/>
      <c r="Y19" s="242"/>
      <c r="Z19" s="242"/>
      <c r="AA19" s="242"/>
      <c r="AB19" s="242"/>
      <c r="AC19" s="242"/>
      <c r="AD19" s="242"/>
      <c r="AE19" s="242"/>
      <c r="AF19" s="3"/>
      <c r="AG19" s="3"/>
      <c r="AH19" s="3"/>
    </row>
    <row r="20" spans="1:34" ht="15" customHeight="1" x14ac:dyDescent="0.3">
      <c r="A20" s="3"/>
      <c r="B20" s="3"/>
      <c r="C20" s="3"/>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3"/>
      <c r="AG20" s="3"/>
      <c r="AH20" s="3"/>
    </row>
    <row r="21" spans="1:34" ht="15" customHeight="1" x14ac:dyDescent="0.3">
      <c r="A21" s="3"/>
      <c r="B21" s="3"/>
      <c r="C21" s="3"/>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3"/>
      <c r="AG21" s="3"/>
      <c r="AH21" s="3"/>
    </row>
    <row r="22" spans="1:34" ht="15" customHeight="1" x14ac:dyDescent="0.3">
      <c r="A22" s="3"/>
      <c r="B22" s="3"/>
      <c r="C22" s="3"/>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Order of Operations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3 × 5 + 7</v>
      </c>
      <c r="E34" s="228"/>
      <c r="F34" s="228"/>
      <c r="G34" s="228"/>
      <c r="H34" s="228"/>
      <c r="I34" s="228"/>
      <c r="J34" s="228"/>
      <c r="K34" s="228" t="str">
        <f ca="1">K9</f>
        <v>9 ÷ 3 + 2</v>
      </c>
      <c r="L34" s="228"/>
      <c r="M34" s="228"/>
      <c r="N34" s="228"/>
      <c r="O34" s="228"/>
      <c r="P34" s="228"/>
      <c r="Q34" s="228"/>
      <c r="R34" s="228" t="str">
        <f ca="1">R9</f>
        <v>(7 − 5) × 5</v>
      </c>
      <c r="S34" s="228"/>
      <c r="T34" s="228"/>
      <c r="U34" s="228"/>
      <c r="V34" s="228"/>
      <c r="W34" s="228"/>
      <c r="X34" s="228"/>
      <c r="Y34" s="228" t="str">
        <f ca="1">Y9</f>
        <v>9 − 3 + 8</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6 + 8 ÷ 4</v>
      </c>
      <c r="E39" s="228"/>
      <c r="F39" s="228"/>
      <c r="G39" s="228"/>
      <c r="H39" s="228"/>
      <c r="I39" s="228"/>
      <c r="J39" s="228"/>
      <c r="K39" s="228" t="str">
        <f ca="1">K14</f>
        <v>6 × 2² + 8</v>
      </c>
      <c r="L39" s="228"/>
      <c r="M39" s="228"/>
      <c r="N39" s="228"/>
      <c r="O39" s="228"/>
      <c r="P39" s="228"/>
      <c r="Q39" s="228"/>
      <c r="R39" s="228" t="str">
        <f ca="1">R14</f>
        <v>(20 − 2 × 2)²</v>
      </c>
      <c r="S39" s="228"/>
      <c r="T39" s="228"/>
      <c r="U39" s="228"/>
      <c r="V39" s="228"/>
      <c r="W39" s="228"/>
      <c r="X39" s="228"/>
      <c r="Y39" s="233" t="str">
        <f ca="1">Y14</f>
        <v>6 × 5 − 12 ÷ 4</v>
      </c>
      <c r="Z39" s="233"/>
      <c r="AA39" s="233"/>
      <c r="AB39" s="233"/>
      <c r="AC39" s="233"/>
      <c r="AD39" s="233"/>
      <c r="AE39" s="233"/>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8"/>
      <c r="S40" s="228"/>
      <c r="T40" s="228"/>
      <c r="U40" s="228"/>
      <c r="V40" s="228"/>
      <c r="W40" s="228"/>
      <c r="X40" s="228"/>
      <c r="Y40" s="233"/>
      <c r="Z40" s="233"/>
      <c r="AA40" s="233"/>
      <c r="AB40" s="233"/>
      <c r="AC40" s="233"/>
      <c r="AD40" s="233"/>
      <c r="AE40" s="233"/>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8"/>
      <c r="S41" s="228"/>
      <c r="T41" s="228"/>
      <c r="U41" s="228"/>
      <c r="V41" s="228"/>
      <c r="W41" s="228"/>
      <c r="X41" s="228"/>
      <c r="Y41" s="233"/>
      <c r="Z41" s="233"/>
      <c r="AA41" s="233"/>
      <c r="AB41" s="233"/>
      <c r="AC41" s="233"/>
      <c r="AD41" s="233"/>
      <c r="AE41" s="233"/>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8"/>
      <c r="S42" s="228"/>
      <c r="T42" s="228"/>
      <c r="U42" s="228"/>
      <c r="V42" s="228"/>
      <c r="W42" s="228"/>
      <c r="X42" s="228"/>
      <c r="Y42" s="233"/>
      <c r="Z42" s="233"/>
      <c r="AA42" s="233"/>
      <c r="AB42" s="233"/>
      <c r="AC42" s="233"/>
      <c r="AD42" s="233"/>
      <c r="AE42" s="233"/>
      <c r="AF42" s="3"/>
      <c r="AG42" s="3"/>
      <c r="AH42" s="3"/>
    </row>
    <row r="43" spans="1:38" x14ac:dyDescent="0.3">
      <c r="A43" s="3"/>
      <c r="B43" s="3"/>
      <c r="C43" s="3"/>
      <c r="D43" s="4" t="s">
        <v>8</v>
      </c>
      <c r="E43" s="4"/>
      <c r="F43" s="4"/>
      <c r="G43" s="4"/>
      <c r="H43" s="4"/>
      <c r="I43" s="4"/>
      <c r="J43" s="4"/>
      <c r="K43" s="4"/>
      <c r="L43" s="4"/>
      <c r="M43" s="4"/>
      <c r="N43" s="4"/>
      <c r="O43" s="4"/>
      <c r="P43" s="4"/>
      <c r="Q43" s="4"/>
      <c r="R43" s="4" t="s">
        <v>9</v>
      </c>
      <c r="S43" s="4"/>
      <c r="T43" s="4"/>
      <c r="U43" s="4"/>
      <c r="V43" s="4"/>
      <c r="W43" s="4"/>
      <c r="X43" s="4"/>
      <c r="Y43" s="4"/>
      <c r="Z43" s="4"/>
      <c r="AA43" s="4"/>
      <c r="AB43" s="4"/>
      <c r="AC43" s="4"/>
      <c r="AD43" s="4"/>
      <c r="AE43" s="4"/>
      <c r="AF43" s="3"/>
      <c r="AG43" s="3"/>
      <c r="AH43" s="3"/>
      <c r="AL43" s="7"/>
    </row>
    <row r="44" spans="1:38" ht="15" customHeight="1" x14ac:dyDescent="0.3">
      <c r="A44" s="3"/>
      <c r="B44" s="3"/>
      <c r="C44" s="3"/>
      <c r="D44" s="276" t="str">
        <f ca="1">D19</f>
        <v>Use the digits 7, 11 and 8 and any of the four operations and brackets to create 45.</v>
      </c>
      <c r="E44" s="276"/>
      <c r="F44" s="276"/>
      <c r="G44" s="276"/>
      <c r="H44" s="276"/>
      <c r="I44" s="276"/>
      <c r="J44" s="276"/>
      <c r="K44" s="276"/>
      <c r="L44" s="276"/>
      <c r="M44" s="276"/>
      <c r="N44" s="276"/>
      <c r="O44" s="276"/>
      <c r="P44" s="276"/>
      <c r="Q44" s="276"/>
      <c r="R44" s="276" t="str">
        <f ca="1">R19</f>
        <v>Use four 4s and any of the four operations and brackets to create the numbers between 1 and 4.</v>
      </c>
      <c r="S44" s="276"/>
      <c r="T44" s="276"/>
      <c r="U44" s="276"/>
      <c r="V44" s="276"/>
      <c r="W44" s="276"/>
      <c r="X44" s="276"/>
      <c r="Y44" s="276"/>
      <c r="Z44" s="276"/>
      <c r="AA44" s="276"/>
      <c r="AB44" s="276"/>
      <c r="AC44" s="276"/>
      <c r="AD44" s="276"/>
      <c r="AE44" s="276"/>
      <c r="AF44" s="3"/>
      <c r="AG44" s="3"/>
      <c r="AH44" s="3"/>
    </row>
    <row r="45" spans="1:38" ht="15" customHeight="1" x14ac:dyDescent="0.3">
      <c r="A45" s="3"/>
      <c r="B45" s="3"/>
      <c r="C45" s="3"/>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3"/>
      <c r="AG45" s="3"/>
      <c r="AH45" s="3"/>
    </row>
    <row r="46" spans="1:38" ht="15" customHeight="1" x14ac:dyDescent="0.3">
      <c r="A46" s="3"/>
      <c r="B46" s="3"/>
      <c r="C46" s="3"/>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3"/>
      <c r="AG46" s="3"/>
      <c r="AH46" s="3"/>
    </row>
    <row r="47" spans="1:38" ht="15" customHeight="1" x14ac:dyDescent="0.3">
      <c r="A47" s="3"/>
      <c r="B47" s="3"/>
      <c r="C47" s="3"/>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Order of Operations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4.4" customHeight="1" x14ac:dyDescent="0.3">
      <c r="A58" s="3"/>
      <c r="B58" s="3"/>
      <c r="C58" s="1"/>
      <c r="D58" s="230">
        <f ca="1">MEDIAN(E8:J8)</f>
        <v>3</v>
      </c>
      <c r="E58" s="230"/>
      <c r="F58" s="230"/>
      <c r="G58" s="230"/>
      <c r="H58" s="230"/>
      <c r="I58" s="230"/>
      <c r="J58" s="230"/>
      <c r="K58" s="230">
        <f ca="1">MEDIAN(L8:Q8)</f>
        <v>3</v>
      </c>
      <c r="L58" s="230"/>
      <c r="M58" s="230"/>
      <c r="N58" s="230"/>
      <c r="O58" s="230"/>
      <c r="P58" s="230"/>
      <c r="Q58" s="230"/>
      <c r="R58" s="230">
        <f ca="1">(IF(T8=1,S8+U8,S8-U8))*IF(V8=3,W8,1/W8)</f>
        <v>10</v>
      </c>
      <c r="S58" s="230"/>
      <c r="T58" s="230"/>
      <c r="U58" s="230"/>
      <c r="V58" s="230"/>
      <c r="W58" s="230"/>
      <c r="X58" s="230"/>
      <c r="Y58" s="230">
        <f ca="1">Z8-AB8+AD8</f>
        <v>14</v>
      </c>
      <c r="Z58" s="230"/>
      <c r="AA58" s="230"/>
      <c r="AB58" s="230"/>
      <c r="AC58" s="230"/>
      <c r="AD58" s="230"/>
      <c r="AE58" s="230"/>
      <c r="AF58" s="1"/>
      <c r="AG58" s="3"/>
      <c r="AH58" s="3"/>
    </row>
    <row r="59" spans="1:34" ht="14.4"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4.4"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4.4"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4.4" customHeight="1" x14ac:dyDescent="0.3">
      <c r="A63" s="3"/>
      <c r="B63" s="3"/>
      <c r="C63" s="1"/>
      <c r="D63" s="230">
        <f ca="1">E13+IF(H13=3,IF(F13=1,G13*I13,G13*I13*-1),IF(H13=4,IF(F13=1,G13,G13*-1)))</f>
        <v>8</v>
      </c>
      <c r="E63" s="230"/>
      <c r="F63" s="230"/>
      <c r="G63" s="230"/>
      <c r="H63" s="230"/>
      <c r="I63" s="230"/>
      <c r="J63" s="230"/>
      <c r="K63" s="230">
        <f ca="1">Q13+IF(O13=1,P13,P13*-1)</f>
        <v>32</v>
      </c>
      <c r="L63" s="230"/>
      <c r="M63" s="230"/>
      <c r="N63" s="230"/>
      <c r="O63" s="230"/>
      <c r="P63" s="230"/>
      <c r="Q63" s="230"/>
      <c r="R63" s="230">
        <f ca="1">(S13+IF(V13=3,IF(T13=1,U13*W13,U13*W13*-1),IF(V13=4,IF(T13=1,U13,U13*-1))))^2</f>
        <v>256</v>
      </c>
      <c r="S63" s="230"/>
      <c r="T63" s="230"/>
      <c r="U63" s="230"/>
      <c r="V63" s="230"/>
      <c r="W63" s="230"/>
      <c r="X63" s="230"/>
      <c r="Y63" s="230">
        <f ca="1">IF(AC13=1,AG13+AH13,AG13-AH13)</f>
        <v>27</v>
      </c>
      <c r="Z63" s="230"/>
      <c r="AA63" s="230"/>
      <c r="AB63" s="230"/>
      <c r="AC63" s="230"/>
      <c r="AD63" s="230"/>
      <c r="AE63" s="230"/>
      <c r="AF63" s="1"/>
      <c r="AG63" s="3"/>
      <c r="AH63" s="3"/>
    </row>
    <row r="64" spans="1:34" ht="14.4"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4.4"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4.4"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c r="L67" s="2"/>
      <c r="M67" s="2"/>
      <c r="N67" s="2"/>
      <c r="O67" s="2"/>
      <c r="P67" s="2"/>
      <c r="Q67" s="2"/>
      <c r="R67" s="2" t="s">
        <v>9</v>
      </c>
      <c r="S67" s="2"/>
      <c r="T67" s="2"/>
      <c r="U67" s="2"/>
      <c r="V67" s="2"/>
      <c r="W67" s="2"/>
      <c r="X67" s="2"/>
      <c r="Y67" s="2"/>
      <c r="Z67" s="2"/>
      <c r="AA67" s="2"/>
      <c r="AB67" s="2"/>
      <c r="AC67" s="2"/>
      <c r="AD67" s="2"/>
      <c r="AE67" s="2"/>
      <c r="AF67" s="1"/>
      <c r="AG67" s="3"/>
      <c r="AH67" s="3"/>
    </row>
    <row r="68" spans="1:34" ht="14.4" customHeight="1" x14ac:dyDescent="0.3">
      <c r="A68" s="3"/>
      <c r="B68" s="3"/>
      <c r="C68" s="1"/>
      <c r="D68" s="230" t="str">
        <f ca="1">CONCATENATE(E18*F18,"xy + ",E18*H18,"x")</f>
        <v>21xy + 14x</v>
      </c>
      <c r="E68" s="230"/>
      <c r="F68" s="230"/>
      <c r="G68" s="230"/>
      <c r="H68" s="230"/>
      <c r="I68" s="230"/>
      <c r="J68" s="230"/>
      <c r="K68" s="230"/>
      <c r="L68" s="230"/>
      <c r="M68" s="230"/>
      <c r="N68" s="230"/>
      <c r="O68" s="230"/>
      <c r="P68" s="230"/>
      <c r="Q68" s="230"/>
      <c r="R68" s="230" t="s">
        <v>374</v>
      </c>
      <c r="S68" s="230"/>
      <c r="T68" s="230"/>
      <c r="U68" s="230"/>
      <c r="V68" s="230"/>
      <c r="W68" s="230"/>
      <c r="X68" s="230"/>
      <c r="Y68" s="230"/>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Order of Operations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3</v>
      </c>
      <c r="E83" s="230"/>
      <c r="F83" s="230"/>
      <c r="G83" s="230"/>
      <c r="H83" s="230"/>
      <c r="I83" s="230"/>
      <c r="J83" s="230"/>
      <c r="K83" s="230">
        <f ca="1">K58</f>
        <v>3</v>
      </c>
      <c r="L83" s="230"/>
      <c r="M83" s="230"/>
      <c r="N83" s="230"/>
      <c r="O83" s="230"/>
      <c r="P83" s="230"/>
      <c r="Q83" s="230"/>
      <c r="R83" s="230">
        <f ca="1">R58</f>
        <v>10</v>
      </c>
      <c r="S83" s="230"/>
      <c r="T83" s="230"/>
      <c r="U83" s="230"/>
      <c r="V83" s="230"/>
      <c r="W83" s="230"/>
      <c r="X83" s="230"/>
      <c r="Y83" s="230">
        <f ca="1">Y58</f>
        <v>14</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8</v>
      </c>
      <c r="E88" s="230"/>
      <c r="F88" s="230"/>
      <c r="G88" s="230"/>
      <c r="H88" s="230"/>
      <c r="I88" s="230"/>
      <c r="J88" s="230"/>
      <c r="K88" s="230">
        <f ca="1">K63</f>
        <v>32</v>
      </c>
      <c r="L88" s="230"/>
      <c r="M88" s="230"/>
      <c r="N88" s="230"/>
      <c r="O88" s="230"/>
      <c r="P88" s="230"/>
      <c r="Q88" s="230"/>
      <c r="R88" s="230">
        <f ca="1">R63</f>
        <v>256</v>
      </c>
      <c r="S88" s="230"/>
      <c r="T88" s="230"/>
      <c r="U88" s="230"/>
      <c r="V88" s="230"/>
      <c r="W88" s="230"/>
      <c r="X88" s="230"/>
      <c r="Y88" s="230">
        <f ca="1">Y63</f>
        <v>27</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c r="L92" s="2"/>
      <c r="M92" s="2"/>
      <c r="N92" s="2"/>
      <c r="O92" s="2"/>
      <c r="P92" s="2"/>
      <c r="Q92" s="2"/>
      <c r="R92" s="2" t="s">
        <v>9</v>
      </c>
      <c r="S92" s="2"/>
      <c r="T92" s="2"/>
      <c r="U92" s="2"/>
      <c r="V92" s="2"/>
      <c r="W92" s="2"/>
      <c r="X92" s="2"/>
      <c r="Y92" s="2"/>
      <c r="Z92" s="2"/>
      <c r="AA92" s="2"/>
      <c r="AB92" s="2"/>
      <c r="AC92" s="2"/>
      <c r="AD92" s="2"/>
      <c r="AE92" s="2"/>
      <c r="AF92" s="1"/>
      <c r="AG92" s="3"/>
      <c r="AH92" s="3"/>
    </row>
    <row r="93" spans="1:34" ht="15" customHeight="1" x14ac:dyDescent="0.3">
      <c r="A93" s="3"/>
      <c r="B93" s="3"/>
      <c r="C93" s="1"/>
      <c r="D93" s="230" t="str">
        <f ca="1">D68</f>
        <v>21xy + 14x</v>
      </c>
      <c r="E93" s="230"/>
      <c r="F93" s="230"/>
      <c r="G93" s="230"/>
      <c r="H93" s="230"/>
      <c r="I93" s="230"/>
      <c r="J93" s="230"/>
      <c r="K93" s="230"/>
      <c r="L93" s="230"/>
      <c r="M93" s="230"/>
      <c r="N93" s="230"/>
      <c r="O93" s="230"/>
      <c r="P93" s="230"/>
      <c r="Q93" s="230"/>
      <c r="R93" s="230" t="str">
        <f>R68</f>
        <v>Multiple solutions.</v>
      </c>
      <c r="S93" s="230"/>
      <c r="T93" s="230"/>
      <c r="U93" s="230"/>
      <c r="V93" s="230"/>
      <c r="W93" s="230"/>
      <c r="X93" s="230"/>
      <c r="Y93" s="230"/>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mergeCells count="44">
    <mergeCell ref="D14:J17"/>
    <mergeCell ref="K14:Q17"/>
    <mergeCell ref="R14:X17"/>
    <mergeCell ref="Y14:AE17"/>
    <mergeCell ref="D2:Z6"/>
    <mergeCell ref="D9:J12"/>
    <mergeCell ref="K9:Q12"/>
    <mergeCell ref="R9:X12"/>
    <mergeCell ref="Y9:AE12"/>
    <mergeCell ref="D39:J42"/>
    <mergeCell ref="K39:Q42"/>
    <mergeCell ref="R39:X42"/>
    <mergeCell ref="Y39:AE42"/>
    <mergeCell ref="D27:Z31"/>
    <mergeCell ref="D34:J37"/>
    <mergeCell ref="K34:Q37"/>
    <mergeCell ref="R34:X37"/>
    <mergeCell ref="Y34:AE37"/>
    <mergeCell ref="Y83:AE86"/>
    <mergeCell ref="D51:Z55"/>
    <mergeCell ref="D58:J61"/>
    <mergeCell ref="K58:Q61"/>
    <mergeCell ref="R58:X61"/>
    <mergeCell ref="Y58:AE61"/>
    <mergeCell ref="D63:J66"/>
    <mergeCell ref="K63:Q66"/>
    <mergeCell ref="R63:X66"/>
    <mergeCell ref="Y63:AE66"/>
    <mergeCell ref="D19:Q22"/>
    <mergeCell ref="R19:AE22"/>
    <mergeCell ref="D68:Q71"/>
    <mergeCell ref="R68:AE71"/>
    <mergeCell ref="D93:Q96"/>
    <mergeCell ref="R93:AE96"/>
    <mergeCell ref="D44:Q47"/>
    <mergeCell ref="R44:AE47"/>
    <mergeCell ref="D88:J91"/>
    <mergeCell ref="K88:Q91"/>
    <mergeCell ref="R88:X91"/>
    <mergeCell ref="Y88:AE91"/>
    <mergeCell ref="D76:Z80"/>
    <mergeCell ref="D83:J86"/>
    <mergeCell ref="K83:Q86"/>
    <mergeCell ref="R83:X86"/>
  </mergeCells>
  <hyperlinks>
    <hyperlink ref="A1" location="Contents!A1" display="Go Back" xr:uid="{8E1E7066-6080-43E4-A469-D26F77E3758A}"/>
  </hyperlinks>
  <pageMargins left="0.25" right="0.25"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6">
    <tabColor theme="7" tint="0.79998168889431442"/>
  </sheetPr>
  <dimension ref="A1:AL99"/>
  <sheetViews>
    <sheetView zoomScaleNormal="100" workbookViewId="0"/>
  </sheetViews>
  <sheetFormatPr defaultColWidth="2.88671875" defaultRowHeight="14.4" x14ac:dyDescent="0.3"/>
  <cols>
    <col min="1" max="1" width="2.88671875" customWidth="1"/>
    <col min="5" max="7" width="2.88671875" customWidth="1"/>
    <col min="12" max="14" width="2.88671875" customWidth="1"/>
    <col min="19" max="21" width="2.88671875" customWidth="1"/>
    <col min="26" max="28"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246</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240" t="s">
        <v>247</v>
      </c>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3"/>
      <c r="AG8" s="3"/>
      <c r="AH8" s="3"/>
    </row>
    <row r="9" spans="1:34" x14ac:dyDescent="0.3">
      <c r="A9" s="3"/>
      <c r="B9" s="3"/>
      <c r="C9" s="3"/>
      <c r="D9" s="5" t="s">
        <v>0</v>
      </c>
      <c r="E9" s="8">
        <f ca="1">RANDBETWEEN(2,5)*10</f>
        <v>40</v>
      </c>
      <c r="F9" s="8">
        <f ca="1">RANDBETWEEN(1,2)/10</f>
        <v>0.1</v>
      </c>
      <c r="G9" s="8">
        <f ca="1">E9*(1+(-1)^RANDBETWEEN(0,1)*F9)</f>
        <v>44</v>
      </c>
      <c r="H9" s="8"/>
      <c r="I9" s="8"/>
      <c r="J9" s="8"/>
      <c r="K9" s="5" t="s">
        <v>1</v>
      </c>
      <c r="L9" s="8">
        <f ca="1">RANDBETWEEN(2,6)*20</f>
        <v>80</v>
      </c>
      <c r="M9" s="8">
        <f ca="1">RANDBETWEEN(1,2)*5/100</f>
        <v>0.05</v>
      </c>
      <c r="N9" s="8">
        <f ca="1">L9*(1+(-1)^RANDBETWEEN(0,1)*M9)</f>
        <v>84</v>
      </c>
      <c r="O9" s="8"/>
      <c r="P9" s="8"/>
      <c r="Q9" s="5"/>
      <c r="R9" s="5" t="s">
        <v>2</v>
      </c>
      <c r="S9" s="8">
        <f ca="1">RANDBETWEEN(12,25)*10</f>
        <v>190</v>
      </c>
      <c r="T9" s="8">
        <f ca="1">RANDBETWEEN(2,4)/10</f>
        <v>0.4</v>
      </c>
      <c r="U9" s="8">
        <f ca="1">S9*(1+(-1)^RANDBETWEEN(0,1)*T9)</f>
        <v>266</v>
      </c>
      <c r="V9" s="8"/>
      <c r="W9" s="8"/>
      <c r="X9" s="5"/>
      <c r="Y9" s="5" t="s">
        <v>3</v>
      </c>
      <c r="Z9" s="8">
        <f ca="1">RANDBETWEEN(1,15)*20</f>
        <v>300</v>
      </c>
      <c r="AA9" s="8">
        <f ca="1">(RANDBETWEEN(1,4)*2-1)*5/100</f>
        <v>0.25</v>
      </c>
      <c r="AB9" s="8">
        <f ca="1">Z9*(1+(-1)^RANDBETWEEN(0,1)*AA9)</f>
        <v>375</v>
      </c>
      <c r="AC9" s="8"/>
      <c r="AD9" s="8"/>
      <c r="AE9" s="5"/>
      <c r="AF9" s="3"/>
      <c r="AG9" s="3"/>
      <c r="AH9" s="3"/>
    </row>
    <row r="10" spans="1:34" ht="14.4" customHeight="1" x14ac:dyDescent="0.3">
      <c r="A10" s="3"/>
      <c r="B10" s="3"/>
      <c r="C10" s="3"/>
      <c r="D10" s="223" t="str">
        <f ca="1">CONCATENATE(E9," becomes ",G9)</f>
        <v>40 becomes 44</v>
      </c>
      <c r="E10" s="223"/>
      <c r="F10" s="223"/>
      <c r="G10" s="223"/>
      <c r="H10" s="223"/>
      <c r="I10" s="223"/>
      <c r="J10" s="223"/>
      <c r="K10" s="223" t="str">
        <f ca="1">CONCATENATE(L9," becomes ",N9)</f>
        <v>80 becomes 84</v>
      </c>
      <c r="L10" s="223"/>
      <c r="M10" s="223"/>
      <c r="N10" s="223"/>
      <c r="O10" s="223"/>
      <c r="P10" s="223"/>
      <c r="Q10" s="223"/>
      <c r="R10" s="223" t="str">
        <f ca="1">CONCATENATE(S9," becomes ",U9)</f>
        <v>190 becomes 266</v>
      </c>
      <c r="S10" s="223"/>
      <c r="T10" s="223"/>
      <c r="U10" s="223"/>
      <c r="V10" s="223"/>
      <c r="W10" s="223"/>
      <c r="X10" s="223"/>
      <c r="Y10" s="223" t="str">
        <f ca="1">CONCATENATE(Z9," becomes ",AB9)</f>
        <v>300 becomes 375</v>
      </c>
      <c r="Z10" s="223"/>
      <c r="AA10" s="223"/>
      <c r="AB10" s="223"/>
      <c r="AC10" s="223"/>
      <c r="AD10" s="223"/>
      <c r="AE10" s="223"/>
      <c r="AF10" s="3"/>
      <c r="AG10" s="3"/>
      <c r="AH10" s="3"/>
    </row>
    <row r="11" spans="1:34" ht="14.4" customHeight="1" x14ac:dyDescent="0.3">
      <c r="A11" s="3"/>
      <c r="B11" s="3"/>
      <c r="C11" s="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3"/>
      <c r="AG11" s="3"/>
      <c r="AH11" s="3"/>
    </row>
    <row r="12" spans="1:34" ht="14.4" customHeight="1" x14ac:dyDescent="0.3">
      <c r="A12" s="3"/>
      <c r="B12" s="3"/>
      <c r="C12" s="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3"/>
      <c r="AG12" s="3"/>
      <c r="AH12" s="3"/>
    </row>
    <row r="13" spans="1:34" ht="14.4" customHeight="1" x14ac:dyDescent="0.3">
      <c r="A13" s="3"/>
      <c r="B13" s="3"/>
      <c r="C13" s="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3"/>
      <c r="AG13" s="3"/>
      <c r="AH13" s="3"/>
    </row>
    <row r="14" spans="1:34" x14ac:dyDescent="0.3">
      <c r="A14" s="3"/>
      <c r="B14" s="3"/>
      <c r="C14" s="3"/>
      <c r="D14" s="5" t="s">
        <v>4</v>
      </c>
      <c r="E14" s="8">
        <f ca="1">RANDBETWEEN(7,22)*5</f>
        <v>45</v>
      </c>
      <c r="F14" s="8">
        <f ca="1">RANDBETWEEN(1,2)/10</f>
        <v>0.1</v>
      </c>
      <c r="G14" s="8">
        <f ca="1">E14*(1+(-1)^RANDBETWEEN(0,1)*F14)</f>
        <v>40.5</v>
      </c>
      <c r="H14" s="8"/>
      <c r="I14" s="8"/>
      <c r="J14" s="5"/>
      <c r="K14" s="5" t="s">
        <v>5</v>
      </c>
      <c r="L14" s="8">
        <f ca="1">RANDBETWEEN(2,5)*10</f>
        <v>30</v>
      </c>
      <c r="M14" s="8">
        <f ca="1">(RANDBETWEEN(2,3)*2-1)*5/100</f>
        <v>0.25</v>
      </c>
      <c r="N14" s="8">
        <f ca="1">L14*(1-M14)</f>
        <v>22.5</v>
      </c>
      <c r="O14" s="8"/>
      <c r="P14" s="8"/>
      <c r="Q14" s="5"/>
      <c r="R14" s="5" t="s">
        <v>6</v>
      </c>
      <c r="S14" s="8">
        <f ca="1">RANDBETWEEN(2,4)*20</f>
        <v>80</v>
      </c>
      <c r="T14" s="8">
        <f ca="1">RANDBETWEEN(3,6)/20</f>
        <v>0.25</v>
      </c>
      <c r="U14" s="8">
        <f ca="1">S14*(1+(-1)^RANDBETWEEN(0,1)*T14)</f>
        <v>60</v>
      </c>
      <c r="V14" s="8"/>
      <c r="W14" s="8"/>
      <c r="X14" s="5"/>
      <c r="Y14" s="5" t="s">
        <v>7</v>
      </c>
      <c r="Z14" s="8">
        <f ca="1">RANDBETWEEN(36,45)*5000</f>
        <v>225000</v>
      </c>
      <c r="AA14" s="8">
        <f ca="1">RANDBETWEEN(2,15)/100</f>
        <v>0.08</v>
      </c>
      <c r="AB14" s="8">
        <f ca="1">Z14*(1+(-1)^RANDBETWEEN(0,1)*AA14)</f>
        <v>207000</v>
      </c>
      <c r="AC14" s="8"/>
      <c r="AD14" s="5"/>
      <c r="AE14" s="5"/>
      <c r="AF14" s="3"/>
      <c r="AG14" s="3"/>
      <c r="AH14" s="3"/>
    </row>
    <row r="15" spans="1:34" ht="14.4" customHeight="1" x14ac:dyDescent="0.3">
      <c r="A15" s="3"/>
      <c r="B15" s="3"/>
      <c r="C15" s="3"/>
      <c r="D15" s="223" t="str">
        <f ca="1">CONCATENATE(E14," becomes ",G14)</f>
        <v>45 becomes 40.5</v>
      </c>
      <c r="E15" s="223"/>
      <c r="F15" s="223"/>
      <c r="G15" s="223"/>
      <c r="H15" s="223"/>
      <c r="I15" s="223"/>
      <c r="J15" s="223"/>
      <c r="K15" s="242" t="str">
        <f ca="1">CONCATENATE("A £",TEXT(L14,"0.00")," dress is reduced to £",TEXT(N14,"0.00"))</f>
        <v>A £30.00 dress is reduced to £22.50</v>
      </c>
      <c r="L15" s="242"/>
      <c r="M15" s="242"/>
      <c r="N15" s="242"/>
      <c r="O15" s="242"/>
      <c r="P15" s="242"/>
      <c r="Q15" s="242"/>
      <c r="R15" s="242" t="str">
        <f ca="1">CONCATENATE("A ",S14,"p drink now costs ",U14,"p")</f>
        <v>A 80p drink now costs 60p</v>
      </c>
      <c r="S15" s="242"/>
      <c r="T15" s="242"/>
      <c r="U15" s="242"/>
      <c r="V15" s="242"/>
      <c r="W15" s="242"/>
      <c r="X15" s="242"/>
      <c r="Y15" s="243" t="str">
        <f ca="1">CONCATENATE("A house which cost £",Z14," is now worth £",AB14)</f>
        <v>A house which cost £225000 is now worth £207000</v>
      </c>
      <c r="Z15" s="243"/>
      <c r="AA15" s="243"/>
      <c r="AB15" s="243"/>
      <c r="AC15" s="243"/>
      <c r="AD15" s="243"/>
      <c r="AE15" s="243"/>
      <c r="AF15" s="3"/>
      <c r="AG15" s="3"/>
      <c r="AH15" s="3"/>
    </row>
    <row r="16" spans="1:34" ht="14.4" customHeight="1" x14ac:dyDescent="0.3">
      <c r="A16" s="3"/>
      <c r="B16" s="3"/>
      <c r="C16" s="3"/>
      <c r="D16" s="223"/>
      <c r="E16" s="223"/>
      <c r="F16" s="223"/>
      <c r="G16" s="223"/>
      <c r="H16" s="223"/>
      <c r="I16" s="223"/>
      <c r="J16" s="223"/>
      <c r="K16" s="242"/>
      <c r="L16" s="242"/>
      <c r="M16" s="242"/>
      <c r="N16" s="242"/>
      <c r="O16" s="242"/>
      <c r="P16" s="242"/>
      <c r="Q16" s="242"/>
      <c r="R16" s="242"/>
      <c r="S16" s="242"/>
      <c r="T16" s="242"/>
      <c r="U16" s="242"/>
      <c r="V16" s="242"/>
      <c r="W16" s="242"/>
      <c r="X16" s="242"/>
      <c r="Y16" s="243"/>
      <c r="Z16" s="243"/>
      <c r="AA16" s="243"/>
      <c r="AB16" s="243"/>
      <c r="AC16" s="243"/>
      <c r="AD16" s="243"/>
      <c r="AE16" s="243"/>
      <c r="AF16" s="3"/>
      <c r="AG16" s="3"/>
      <c r="AH16" s="3"/>
    </row>
    <row r="17" spans="1:34" ht="14.4" customHeight="1" x14ac:dyDescent="0.3">
      <c r="A17" s="3"/>
      <c r="B17" s="3"/>
      <c r="C17" s="3"/>
      <c r="D17" s="223"/>
      <c r="E17" s="223"/>
      <c r="F17" s="223"/>
      <c r="G17" s="223"/>
      <c r="H17" s="223"/>
      <c r="I17" s="223"/>
      <c r="J17" s="223"/>
      <c r="K17" s="242"/>
      <c r="L17" s="242"/>
      <c r="M17" s="242"/>
      <c r="N17" s="242"/>
      <c r="O17" s="242"/>
      <c r="P17" s="242"/>
      <c r="Q17" s="242"/>
      <c r="R17" s="242"/>
      <c r="S17" s="242"/>
      <c r="T17" s="242"/>
      <c r="U17" s="242"/>
      <c r="V17" s="242"/>
      <c r="W17" s="242"/>
      <c r="X17" s="242"/>
      <c r="Y17" s="243"/>
      <c r="Z17" s="243"/>
      <c r="AA17" s="243"/>
      <c r="AB17" s="243"/>
      <c r="AC17" s="243"/>
      <c r="AD17" s="243"/>
      <c r="AE17" s="243"/>
      <c r="AF17" s="3"/>
      <c r="AG17" s="3"/>
      <c r="AH17" s="3"/>
    </row>
    <row r="18" spans="1:34" ht="14.4" customHeight="1" x14ac:dyDescent="0.3">
      <c r="A18" s="3"/>
      <c r="B18" s="3"/>
      <c r="C18" s="3"/>
      <c r="D18" s="223"/>
      <c r="E18" s="223"/>
      <c r="F18" s="223"/>
      <c r="G18" s="223"/>
      <c r="H18" s="223"/>
      <c r="I18" s="223"/>
      <c r="J18" s="223"/>
      <c r="K18" s="242"/>
      <c r="L18" s="242"/>
      <c r="M18" s="242"/>
      <c r="N18" s="242"/>
      <c r="O18" s="242"/>
      <c r="P18" s="242"/>
      <c r="Q18" s="242"/>
      <c r="R18" s="242"/>
      <c r="S18" s="242"/>
      <c r="T18" s="242"/>
      <c r="U18" s="242"/>
      <c r="V18" s="242"/>
      <c r="W18" s="242"/>
      <c r="X18" s="242"/>
      <c r="Y18" s="243"/>
      <c r="Z18" s="243"/>
      <c r="AA18" s="243"/>
      <c r="AB18" s="243"/>
      <c r="AC18" s="243"/>
      <c r="AD18" s="243"/>
      <c r="AE18" s="243"/>
      <c r="AF18" s="3"/>
      <c r="AG18" s="3"/>
      <c r="AH18" s="3"/>
    </row>
    <row r="19" spans="1:34" x14ac:dyDescent="0.3">
      <c r="A19" s="3"/>
      <c r="B19" s="3"/>
      <c r="C19" s="3"/>
      <c r="D19" s="5" t="s">
        <v>8</v>
      </c>
      <c r="E19" s="8">
        <f ca="1">RANDBETWEEN(4,15)*5</f>
        <v>65</v>
      </c>
      <c r="F19" s="8">
        <f ca="1">RANDBETWEEN(1,24)/100</f>
        <v>0.23</v>
      </c>
      <c r="G19" s="8">
        <f ca="1">E19*(1+(-1)^RANDBETWEEN(0,1)*F19)</f>
        <v>79.95</v>
      </c>
      <c r="H19" s="8"/>
      <c r="I19" s="8"/>
      <c r="J19" s="8"/>
      <c r="K19" s="5" t="s">
        <v>9</v>
      </c>
      <c r="L19" s="8">
        <f ca="1">RANDBETWEEN(5,50)*2</f>
        <v>36</v>
      </c>
      <c r="M19" s="8">
        <f ca="1">RANDBETWEEN(1,20)/100</f>
        <v>0.1</v>
      </c>
      <c r="N19" s="8">
        <f ca="1">L19*(1+(-1)^RANDBETWEEN(0,1)*M19)</f>
        <v>32.4</v>
      </c>
      <c r="O19" s="8"/>
      <c r="P19" s="8"/>
      <c r="Q19" s="8"/>
      <c r="R19" s="5" t="s">
        <v>10</v>
      </c>
      <c r="S19" s="8">
        <f ca="1">RANDBETWEEN(35,80)/2</f>
        <v>33</v>
      </c>
      <c r="T19" s="8">
        <f ca="1">RANDBETWEEN(25,60)/200</f>
        <v>0.185</v>
      </c>
      <c r="U19" s="8">
        <f ca="1">S19*(1+(-1)^RANDBETWEEN(0,1)*T19)</f>
        <v>39.105000000000004</v>
      </c>
      <c r="V19" s="8"/>
      <c r="W19" s="8"/>
      <c r="X19" s="5"/>
      <c r="Y19" s="5" t="s">
        <v>11</v>
      </c>
      <c r="Z19" s="8">
        <f ca="1">RANDBETWEEN(109,119)/100</f>
        <v>1.1000000000000001</v>
      </c>
      <c r="AA19" s="8">
        <f ca="1">RANDBETWEEN(425,1225)/10000</f>
        <v>0.1024</v>
      </c>
      <c r="AB19" s="8">
        <f ca="1">Z19*(1+(-1)^RANDBETWEEN(0,1)*AA19)</f>
        <v>1.2126400000000002</v>
      </c>
      <c r="AC19" s="8"/>
      <c r="AD19" s="8"/>
      <c r="AE19" s="8"/>
      <c r="AF19" s="9">
        <f ca="1">RANDBETWEEN(2,3)</f>
        <v>2</v>
      </c>
      <c r="AG19" s="8">
        <f ca="1">IF(GCD(AE19,AF19)=1,AF19,AF19+1)</f>
        <v>3</v>
      </c>
      <c r="AH19" s="3"/>
    </row>
    <row r="20" spans="1:34" ht="14.4" customHeight="1" x14ac:dyDescent="0.3">
      <c r="A20" s="3"/>
      <c r="B20" s="3"/>
      <c r="C20" s="3"/>
      <c r="D20" s="223" t="str">
        <f ca="1">CONCATENATE(E19," becomes ",G19)</f>
        <v>65 becomes 79.95</v>
      </c>
      <c r="E20" s="223"/>
      <c r="F20" s="223"/>
      <c r="G20" s="223"/>
      <c r="H20" s="223"/>
      <c r="I20" s="223"/>
      <c r="J20" s="223"/>
      <c r="K20" s="242" t="str">
        <f ca="1">CONCATENATE("Population changes from ",L19,"m to ",N19,"m")</f>
        <v>Population changes from 36m to 32.4m</v>
      </c>
      <c r="L20" s="242"/>
      <c r="M20" s="242"/>
      <c r="N20" s="242"/>
      <c r="O20" s="242"/>
      <c r="P20" s="242"/>
      <c r="Q20" s="242"/>
      <c r="R20" s="243" t="str">
        <f ca="1">CONCATENATE("A pair of jeans costing £",TEXT(S19,"0.00")," are sold for £",TEXT(U19,"0.00"))</f>
        <v>A pair of jeans costing £33.00 are sold for £39.11</v>
      </c>
      <c r="S20" s="243"/>
      <c r="T20" s="243"/>
      <c r="U20" s="243"/>
      <c r="V20" s="243"/>
      <c r="W20" s="243"/>
      <c r="X20" s="243"/>
      <c r="Y20" s="243" t="str">
        <f ca="1">CONCATENATE("The price of petrol changes from £",TEXT(Z19,"0.00")," to £",TEXT(AB19,"0.00"))</f>
        <v>The price of petrol changes from £1.10 to £1.21</v>
      </c>
      <c r="Z20" s="243"/>
      <c r="AA20" s="243"/>
      <c r="AB20" s="243"/>
      <c r="AC20" s="243"/>
      <c r="AD20" s="243"/>
      <c r="AE20" s="243"/>
      <c r="AF20" s="3"/>
      <c r="AG20" s="3"/>
      <c r="AH20" s="3"/>
    </row>
    <row r="21" spans="1:34" ht="14.4" customHeight="1" x14ac:dyDescent="0.3">
      <c r="A21" s="3"/>
      <c r="B21" s="3"/>
      <c r="C21" s="3"/>
      <c r="D21" s="223"/>
      <c r="E21" s="223"/>
      <c r="F21" s="223"/>
      <c r="G21" s="223"/>
      <c r="H21" s="223"/>
      <c r="I21" s="223"/>
      <c r="J21" s="223"/>
      <c r="K21" s="242"/>
      <c r="L21" s="242"/>
      <c r="M21" s="242"/>
      <c r="N21" s="242"/>
      <c r="O21" s="242"/>
      <c r="P21" s="242"/>
      <c r="Q21" s="242"/>
      <c r="R21" s="243"/>
      <c r="S21" s="243"/>
      <c r="T21" s="243"/>
      <c r="U21" s="243"/>
      <c r="V21" s="243"/>
      <c r="W21" s="243"/>
      <c r="X21" s="243"/>
      <c r="Y21" s="243"/>
      <c r="Z21" s="243"/>
      <c r="AA21" s="243"/>
      <c r="AB21" s="243"/>
      <c r="AC21" s="243"/>
      <c r="AD21" s="243"/>
      <c r="AE21" s="243"/>
      <c r="AF21" s="3"/>
      <c r="AG21" s="3"/>
      <c r="AH21" s="3"/>
    </row>
    <row r="22" spans="1:34" ht="14.4" customHeight="1" x14ac:dyDescent="0.3">
      <c r="A22" s="3"/>
      <c r="B22" s="3"/>
      <c r="C22" s="3"/>
      <c r="D22" s="223"/>
      <c r="E22" s="223"/>
      <c r="F22" s="223"/>
      <c r="G22" s="223"/>
      <c r="H22" s="223"/>
      <c r="I22" s="223"/>
      <c r="J22" s="223"/>
      <c r="K22" s="242"/>
      <c r="L22" s="242"/>
      <c r="M22" s="242"/>
      <c r="N22" s="242"/>
      <c r="O22" s="242"/>
      <c r="P22" s="242"/>
      <c r="Q22" s="242"/>
      <c r="R22" s="243"/>
      <c r="S22" s="243"/>
      <c r="T22" s="243"/>
      <c r="U22" s="243"/>
      <c r="V22" s="243"/>
      <c r="W22" s="243"/>
      <c r="X22" s="243"/>
      <c r="Y22" s="243"/>
      <c r="Z22" s="243"/>
      <c r="AA22" s="243"/>
      <c r="AB22" s="243"/>
      <c r="AC22" s="243"/>
      <c r="AD22" s="243"/>
      <c r="AE22" s="243"/>
      <c r="AF22" s="3"/>
      <c r="AG22" s="3"/>
      <c r="AH22" s="3"/>
    </row>
    <row r="23" spans="1:34" ht="14.4" customHeight="1" x14ac:dyDescent="0.3">
      <c r="A23" s="3"/>
      <c r="B23" s="3"/>
      <c r="C23" s="3"/>
      <c r="D23" s="223"/>
      <c r="E23" s="223"/>
      <c r="F23" s="223"/>
      <c r="G23" s="223"/>
      <c r="H23" s="223"/>
      <c r="I23" s="223"/>
      <c r="J23" s="223"/>
      <c r="K23" s="242"/>
      <c r="L23" s="242"/>
      <c r="M23" s="242"/>
      <c r="N23" s="242"/>
      <c r="O23" s="242"/>
      <c r="P23" s="242"/>
      <c r="Q23" s="242"/>
      <c r="R23" s="243"/>
      <c r="S23" s="243"/>
      <c r="T23" s="243"/>
      <c r="U23" s="243"/>
      <c r="V23" s="243"/>
      <c r="W23" s="243"/>
      <c r="X23" s="243"/>
      <c r="Y23" s="243"/>
      <c r="Z23" s="243"/>
      <c r="AA23" s="243"/>
      <c r="AB23" s="243"/>
      <c r="AC23" s="243"/>
      <c r="AD23" s="243"/>
      <c r="AE23" s="24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x14ac:dyDescent="0.3">
      <c r="A28" s="3"/>
      <c r="B28" s="3"/>
      <c r="C28" s="3"/>
      <c r="D28" s="239" t="str">
        <f>D2</f>
        <v>Calculating Percentage Change</v>
      </c>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3"/>
      <c r="AB32" s="3"/>
      <c r="AC32" s="3"/>
      <c r="AD32" s="3"/>
      <c r="AE32" s="3"/>
      <c r="AF32" s="3"/>
      <c r="AG32" s="3"/>
      <c r="AH32" s="3"/>
    </row>
    <row r="33" spans="1:38"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8" x14ac:dyDescent="0.3">
      <c r="A34" s="3"/>
      <c r="B34" s="3"/>
      <c r="C34" s="3"/>
      <c r="D34" s="240" t="s">
        <v>247</v>
      </c>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3"/>
      <c r="AG34" s="3"/>
      <c r="AH34" s="3"/>
    </row>
    <row r="35" spans="1:38" x14ac:dyDescent="0.3">
      <c r="A35" s="3"/>
      <c r="B35" s="3"/>
      <c r="C35" s="3"/>
      <c r="D35" s="4" t="s">
        <v>0</v>
      </c>
      <c r="E35" s="4"/>
      <c r="F35" s="4"/>
      <c r="G35" s="4"/>
      <c r="H35" s="4"/>
      <c r="I35" s="4"/>
      <c r="J35" s="4"/>
      <c r="K35" s="4" t="s">
        <v>1</v>
      </c>
      <c r="L35" s="4"/>
      <c r="M35" s="4"/>
      <c r="N35" s="4"/>
      <c r="O35" s="4"/>
      <c r="P35" s="4"/>
      <c r="Q35" s="4"/>
      <c r="R35" s="4" t="s">
        <v>2</v>
      </c>
      <c r="S35" s="4"/>
      <c r="T35" s="4"/>
      <c r="U35" s="4"/>
      <c r="V35" s="4"/>
      <c r="W35" s="4"/>
      <c r="X35" s="4"/>
      <c r="Y35" s="4" t="s">
        <v>3</v>
      </c>
      <c r="Z35" s="4"/>
      <c r="AA35" s="4"/>
      <c r="AB35" s="4"/>
      <c r="AC35" s="4"/>
      <c r="AD35" s="4"/>
      <c r="AE35" s="4"/>
      <c r="AF35" s="3"/>
      <c r="AG35" s="3"/>
      <c r="AH35" s="3"/>
    </row>
    <row r="36" spans="1:38" ht="13.95" customHeight="1" x14ac:dyDescent="0.3">
      <c r="A36" s="3"/>
      <c r="B36" s="3"/>
      <c r="C36" s="3"/>
      <c r="D36" s="277" t="str">
        <f ca="1">D10</f>
        <v>40 becomes 44</v>
      </c>
      <c r="E36" s="277"/>
      <c r="F36" s="277"/>
      <c r="G36" s="277"/>
      <c r="H36" s="277"/>
      <c r="I36" s="277"/>
      <c r="J36" s="277"/>
      <c r="K36" s="277" t="str">
        <f ca="1">K10</f>
        <v>80 becomes 84</v>
      </c>
      <c r="L36" s="277"/>
      <c r="M36" s="277"/>
      <c r="N36" s="277"/>
      <c r="O36" s="277"/>
      <c r="P36" s="277"/>
      <c r="Q36" s="277"/>
      <c r="R36" s="277" t="str">
        <f ca="1">R10</f>
        <v>190 becomes 266</v>
      </c>
      <c r="S36" s="277"/>
      <c r="T36" s="277"/>
      <c r="U36" s="277"/>
      <c r="V36" s="277"/>
      <c r="W36" s="277"/>
      <c r="X36" s="277"/>
      <c r="Y36" s="277" t="str">
        <f ca="1">Y10</f>
        <v>300 becomes 375</v>
      </c>
      <c r="Z36" s="277"/>
      <c r="AA36" s="277"/>
      <c r="AB36" s="277"/>
      <c r="AC36" s="277"/>
      <c r="AD36" s="277"/>
      <c r="AE36" s="277"/>
      <c r="AF36" s="3"/>
      <c r="AG36" s="3"/>
      <c r="AH36" s="3"/>
    </row>
    <row r="37" spans="1:38" ht="13.95" customHeight="1" x14ac:dyDescent="0.3">
      <c r="A37" s="3"/>
      <c r="B37" s="3"/>
      <c r="C37" s="3"/>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3"/>
      <c r="AG37" s="3"/>
      <c r="AH37" s="3"/>
    </row>
    <row r="38" spans="1:38" ht="13.95" customHeight="1" x14ac:dyDescent="0.3">
      <c r="A38" s="3"/>
      <c r="B38" s="3"/>
      <c r="C38" s="3"/>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3"/>
      <c r="AG38" s="3"/>
      <c r="AH38" s="3"/>
    </row>
    <row r="39" spans="1:38" ht="13.95" customHeight="1" x14ac:dyDescent="0.3">
      <c r="A39" s="3"/>
      <c r="B39" s="3"/>
      <c r="C39" s="3"/>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3"/>
      <c r="AG39" s="3"/>
      <c r="AH39" s="3"/>
    </row>
    <row r="40" spans="1:38" x14ac:dyDescent="0.3">
      <c r="A40" s="3"/>
      <c r="B40" s="3"/>
      <c r="C40" s="3"/>
      <c r="D40" s="4" t="s">
        <v>4</v>
      </c>
      <c r="E40" s="4"/>
      <c r="F40" s="4"/>
      <c r="G40" s="4"/>
      <c r="H40" s="4"/>
      <c r="I40" s="4"/>
      <c r="J40" s="4"/>
      <c r="K40" s="4" t="s">
        <v>5</v>
      </c>
      <c r="L40" s="4"/>
      <c r="M40" s="4"/>
      <c r="N40" s="4"/>
      <c r="O40" s="4"/>
      <c r="P40" s="4"/>
      <c r="Q40" s="4"/>
      <c r="R40" s="4" t="s">
        <v>6</v>
      </c>
      <c r="S40" s="4"/>
      <c r="T40" s="4"/>
      <c r="U40" s="4"/>
      <c r="V40" s="4"/>
      <c r="W40" s="4"/>
      <c r="X40" s="4"/>
      <c r="Y40" s="4" t="s">
        <v>7</v>
      </c>
      <c r="Z40" s="4"/>
      <c r="AA40" s="4"/>
      <c r="AB40" s="4"/>
      <c r="AC40" s="4"/>
      <c r="AD40" s="4"/>
      <c r="AE40" s="4"/>
      <c r="AF40" s="3"/>
      <c r="AG40" s="3"/>
      <c r="AH40" s="3"/>
    </row>
    <row r="41" spans="1:38" ht="13.95" customHeight="1" x14ac:dyDescent="0.3">
      <c r="A41" s="3"/>
      <c r="B41" s="3"/>
      <c r="C41" s="3"/>
      <c r="D41" s="277" t="str">
        <f ca="1">D15</f>
        <v>45 becomes 40.5</v>
      </c>
      <c r="E41" s="277"/>
      <c r="F41" s="277"/>
      <c r="G41" s="277"/>
      <c r="H41" s="277"/>
      <c r="I41" s="277"/>
      <c r="J41" s="277"/>
      <c r="K41" s="276" t="str">
        <f ca="1">K15</f>
        <v>A £30.00 dress is reduced to £22.50</v>
      </c>
      <c r="L41" s="276"/>
      <c r="M41" s="276"/>
      <c r="N41" s="276"/>
      <c r="O41" s="276"/>
      <c r="P41" s="276"/>
      <c r="Q41" s="276"/>
      <c r="R41" s="276" t="str">
        <f ca="1">R15</f>
        <v>A 80p drink now costs 60p</v>
      </c>
      <c r="S41" s="276"/>
      <c r="T41" s="276"/>
      <c r="U41" s="276"/>
      <c r="V41" s="276"/>
      <c r="W41" s="276"/>
      <c r="X41" s="276"/>
      <c r="Y41" s="278" t="str">
        <f ca="1">Y15</f>
        <v>A house which cost £225000 is now worth £207000</v>
      </c>
      <c r="Z41" s="278"/>
      <c r="AA41" s="278"/>
      <c r="AB41" s="278"/>
      <c r="AC41" s="278"/>
      <c r="AD41" s="278"/>
      <c r="AE41" s="278"/>
      <c r="AF41" s="3"/>
      <c r="AG41" s="3"/>
      <c r="AH41" s="3"/>
    </row>
    <row r="42" spans="1:38" ht="13.95" customHeight="1" x14ac:dyDescent="0.3">
      <c r="A42" s="3"/>
      <c r="B42" s="3"/>
      <c r="C42" s="3"/>
      <c r="D42" s="277"/>
      <c r="E42" s="277"/>
      <c r="F42" s="277"/>
      <c r="G42" s="277"/>
      <c r="H42" s="277"/>
      <c r="I42" s="277"/>
      <c r="J42" s="277"/>
      <c r="K42" s="276"/>
      <c r="L42" s="276"/>
      <c r="M42" s="276"/>
      <c r="N42" s="276"/>
      <c r="O42" s="276"/>
      <c r="P42" s="276"/>
      <c r="Q42" s="276"/>
      <c r="R42" s="276"/>
      <c r="S42" s="276"/>
      <c r="T42" s="276"/>
      <c r="U42" s="276"/>
      <c r="V42" s="276"/>
      <c r="W42" s="276"/>
      <c r="X42" s="276"/>
      <c r="Y42" s="278"/>
      <c r="Z42" s="278"/>
      <c r="AA42" s="278"/>
      <c r="AB42" s="278"/>
      <c r="AC42" s="278"/>
      <c r="AD42" s="278"/>
      <c r="AE42" s="278"/>
      <c r="AF42" s="3"/>
      <c r="AG42" s="3"/>
      <c r="AH42" s="3"/>
    </row>
    <row r="43" spans="1:38" ht="13.95" customHeight="1" x14ac:dyDescent="0.3">
      <c r="A43" s="3"/>
      <c r="B43" s="3"/>
      <c r="C43" s="3"/>
      <c r="D43" s="277"/>
      <c r="E43" s="277"/>
      <c r="F43" s="277"/>
      <c r="G43" s="277"/>
      <c r="H43" s="277"/>
      <c r="I43" s="277"/>
      <c r="J43" s="277"/>
      <c r="K43" s="276"/>
      <c r="L43" s="276"/>
      <c r="M43" s="276"/>
      <c r="N43" s="276"/>
      <c r="O43" s="276"/>
      <c r="P43" s="276"/>
      <c r="Q43" s="276"/>
      <c r="R43" s="276"/>
      <c r="S43" s="276"/>
      <c r="T43" s="276"/>
      <c r="U43" s="276"/>
      <c r="V43" s="276"/>
      <c r="W43" s="276"/>
      <c r="X43" s="276"/>
      <c r="Y43" s="278"/>
      <c r="Z43" s="278"/>
      <c r="AA43" s="278"/>
      <c r="AB43" s="278"/>
      <c r="AC43" s="278"/>
      <c r="AD43" s="278"/>
      <c r="AE43" s="278"/>
      <c r="AF43" s="3"/>
      <c r="AG43" s="3"/>
      <c r="AH43" s="3"/>
    </row>
    <row r="44" spans="1:38" ht="13.95" customHeight="1" x14ac:dyDescent="0.3">
      <c r="A44" s="3"/>
      <c r="B44" s="3"/>
      <c r="C44" s="3"/>
      <c r="D44" s="277"/>
      <c r="E44" s="277"/>
      <c r="F44" s="277"/>
      <c r="G44" s="277"/>
      <c r="H44" s="277"/>
      <c r="I44" s="277"/>
      <c r="J44" s="277"/>
      <c r="K44" s="276"/>
      <c r="L44" s="276"/>
      <c r="M44" s="276"/>
      <c r="N44" s="276"/>
      <c r="O44" s="276"/>
      <c r="P44" s="276"/>
      <c r="Q44" s="276"/>
      <c r="R44" s="276"/>
      <c r="S44" s="276"/>
      <c r="T44" s="276"/>
      <c r="U44" s="276"/>
      <c r="V44" s="276"/>
      <c r="W44" s="276"/>
      <c r="X44" s="276"/>
      <c r="Y44" s="278"/>
      <c r="Z44" s="278"/>
      <c r="AA44" s="278"/>
      <c r="AB44" s="278"/>
      <c r="AC44" s="278"/>
      <c r="AD44" s="278"/>
      <c r="AE44" s="278"/>
      <c r="AF44" s="3"/>
      <c r="AG44" s="3"/>
      <c r="AH44" s="3"/>
    </row>
    <row r="45" spans="1:38" x14ac:dyDescent="0.3">
      <c r="A45" s="3"/>
      <c r="B45" s="3"/>
      <c r="C45" s="3"/>
      <c r="D45" s="4" t="s">
        <v>8</v>
      </c>
      <c r="E45" s="4"/>
      <c r="F45" s="4"/>
      <c r="G45" s="4"/>
      <c r="H45" s="4"/>
      <c r="I45" s="4"/>
      <c r="J45" s="4"/>
      <c r="K45" s="4" t="s">
        <v>9</v>
      </c>
      <c r="L45" s="4"/>
      <c r="M45" s="4"/>
      <c r="N45" s="4"/>
      <c r="O45" s="4"/>
      <c r="P45" s="4"/>
      <c r="Q45" s="4"/>
      <c r="R45" s="4" t="s">
        <v>10</v>
      </c>
      <c r="S45" s="4"/>
      <c r="T45" s="4"/>
      <c r="U45" s="4"/>
      <c r="V45" s="4"/>
      <c r="W45" s="4"/>
      <c r="X45" s="4"/>
      <c r="Y45" s="4" t="s">
        <v>11</v>
      </c>
      <c r="Z45" s="4"/>
      <c r="AA45" s="4"/>
      <c r="AB45" s="4"/>
      <c r="AC45" s="4"/>
      <c r="AD45" s="4"/>
      <c r="AE45" s="4"/>
      <c r="AF45" s="3"/>
      <c r="AG45" s="3"/>
      <c r="AH45" s="3"/>
      <c r="AL45" s="7"/>
    </row>
    <row r="46" spans="1:38" ht="13.95" customHeight="1" x14ac:dyDescent="0.3">
      <c r="A46" s="3"/>
      <c r="B46" s="3"/>
      <c r="C46" s="3"/>
      <c r="D46" s="277" t="str">
        <f ca="1">D20</f>
        <v>65 becomes 79.95</v>
      </c>
      <c r="E46" s="277"/>
      <c r="F46" s="277"/>
      <c r="G46" s="277"/>
      <c r="H46" s="277"/>
      <c r="I46" s="277"/>
      <c r="J46" s="277"/>
      <c r="K46" s="276" t="str">
        <f ca="1">K20</f>
        <v>Population changes from 36m to 32.4m</v>
      </c>
      <c r="L46" s="276"/>
      <c r="M46" s="276"/>
      <c r="N46" s="276"/>
      <c r="O46" s="276"/>
      <c r="P46" s="276"/>
      <c r="Q46" s="276"/>
      <c r="R46" s="278" t="str">
        <f ca="1">R20</f>
        <v>A pair of jeans costing £33.00 are sold for £39.11</v>
      </c>
      <c r="S46" s="278"/>
      <c r="T46" s="278"/>
      <c r="U46" s="278"/>
      <c r="V46" s="278"/>
      <c r="W46" s="278"/>
      <c r="X46" s="278"/>
      <c r="Y46" s="278" t="str">
        <f ca="1">Y20</f>
        <v>The price of petrol changes from £1.10 to £1.21</v>
      </c>
      <c r="Z46" s="278"/>
      <c r="AA46" s="278"/>
      <c r="AB46" s="278"/>
      <c r="AC46" s="278"/>
      <c r="AD46" s="278"/>
      <c r="AE46" s="278"/>
      <c r="AF46" s="3"/>
      <c r="AG46" s="3"/>
      <c r="AH46" s="3"/>
    </row>
    <row r="47" spans="1:38" ht="13.95" customHeight="1" x14ac:dyDescent="0.3">
      <c r="A47" s="3"/>
      <c r="B47" s="3"/>
      <c r="C47" s="3"/>
      <c r="D47" s="277"/>
      <c r="E47" s="277"/>
      <c r="F47" s="277"/>
      <c r="G47" s="277"/>
      <c r="H47" s="277"/>
      <c r="I47" s="277"/>
      <c r="J47" s="277"/>
      <c r="K47" s="276"/>
      <c r="L47" s="276"/>
      <c r="M47" s="276"/>
      <c r="N47" s="276"/>
      <c r="O47" s="276"/>
      <c r="P47" s="276"/>
      <c r="Q47" s="276"/>
      <c r="R47" s="278"/>
      <c r="S47" s="278"/>
      <c r="T47" s="278"/>
      <c r="U47" s="278"/>
      <c r="V47" s="278"/>
      <c r="W47" s="278"/>
      <c r="X47" s="278"/>
      <c r="Y47" s="278"/>
      <c r="Z47" s="278"/>
      <c r="AA47" s="278"/>
      <c r="AB47" s="278"/>
      <c r="AC47" s="278"/>
      <c r="AD47" s="278"/>
      <c r="AE47" s="278"/>
      <c r="AF47" s="3"/>
      <c r="AG47" s="3"/>
      <c r="AH47" s="3"/>
    </row>
    <row r="48" spans="1:38" ht="13.95" customHeight="1" x14ac:dyDescent="0.3">
      <c r="A48" s="3"/>
      <c r="B48" s="3"/>
      <c r="C48" s="3"/>
      <c r="D48" s="277"/>
      <c r="E48" s="277"/>
      <c r="F48" s="277"/>
      <c r="G48" s="277"/>
      <c r="H48" s="277"/>
      <c r="I48" s="277"/>
      <c r="J48" s="277"/>
      <c r="K48" s="276"/>
      <c r="L48" s="276"/>
      <c r="M48" s="276"/>
      <c r="N48" s="276"/>
      <c r="O48" s="276"/>
      <c r="P48" s="276"/>
      <c r="Q48" s="276"/>
      <c r="R48" s="278"/>
      <c r="S48" s="278"/>
      <c r="T48" s="278"/>
      <c r="U48" s="278"/>
      <c r="V48" s="278"/>
      <c r="W48" s="278"/>
      <c r="X48" s="278"/>
      <c r="Y48" s="278"/>
      <c r="Z48" s="278"/>
      <c r="AA48" s="278"/>
      <c r="AB48" s="278"/>
      <c r="AC48" s="278"/>
      <c r="AD48" s="278"/>
      <c r="AE48" s="278"/>
      <c r="AF48" s="3"/>
      <c r="AG48" s="3"/>
      <c r="AH48" s="3"/>
    </row>
    <row r="49" spans="1:34" ht="13.95" customHeight="1" x14ac:dyDescent="0.3">
      <c r="A49" s="3"/>
      <c r="B49" s="3"/>
      <c r="C49" s="3"/>
      <c r="D49" s="277"/>
      <c r="E49" s="277"/>
      <c r="F49" s="277"/>
      <c r="G49" s="277"/>
      <c r="H49" s="277"/>
      <c r="I49" s="277"/>
      <c r="J49" s="277"/>
      <c r="K49" s="276"/>
      <c r="L49" s="276"/>
      <c r="M49" s="276"/>
      <c r="N49" s="276"/>
      <c r="O49" s="276"/>
      <c r="P49" s="276"/>
      <c r="Q49" s="276"/>
      <c r="R49" s="278"/>
      <c r="S49" s="278"/>
      <c r="T49" s="278"/>
      <c r="U49" s="278"/>
      <c r="V49" s="278"/>
      <c r="W49" s="278"/>
      <c r="X49" s="278"/>
      <c r="Y49" s="278"/>
      <c r="Z49" s="278"/>
      <c r="AA49" s="278"/>
      <c r="AB49" s="278"/>
      <c r="AC49" s="278"/>
      <c r="AD49" s="278"/>
      <c r="AE49" s="278"/>
      <c r="AF49" s="3"/>
      <c r="AG49" s="3"/>
      <c r="AH49" s="3"/>
    </row>
    <row r="50" spans="1:34"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3">
      <c r="A51" s="3"/>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3"/>
      <c r="AH51" s="3"/>
    </row>
    <row r="52" spans="1:34" x14ac:dyDescent="0.3">
      <c r="A52" s="3"/>
      <c r="B52" s="3"/>
      <c r="C52" s="1"/>
      <c r="D52" s="231" t="str">
        <f>CONCATENATE(D28," Answer Key")</f>
        <v>Calculating Percentage Change Answer Key</v>
      </c>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1"/>
      <c r="AB56" s="1"/>
      <c r="AC56" s="1"/>
      <c r="AD56" s="1"/>
      <c r="AE56" s="1"/>
      <c r="AF56" s="1"/>
      <c r="AG56" s="3"/>
      <c r="AH56" s="3"/>
    </row>
    <row r="57" spans="1:34" x14ac:dyDescent="0.3">
      <c r="A57" s="3"/>
      <c r="B57" s="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3"/>
      <c r="AH57" s="3"/>
    </row>
    <row r="58" spans="1:34" x14ac:dyDescent="0.3">
      <c r="A58" s="3"/>
      <c r="B58" s="3"/>
      <c r="C58" s="1"/>
      <c r="D58" s="2" t="s">
        <v>0</v>
      </c>
      <c r="E58" s="2"/>
      <c r="F58" s="2"/>
      <c r="G58" s="2"/>
      <c r="H58" s="2"/>
      <c r="I58" s="2"/>
      <c r="J58" s="2"/>
      <c r="K58" s="2" t="s">
        <v>1</v>
      </c>
      <c r="L58" s="2"/>
      <c r="M58" s="2"/>
      <c r="N58" s="2"/>
      <c r="O58" s="2"/>
      <c r="P58" s="2"/>
      <c r="Q58" s="2"/>
      <c r="R58" s="2" t="s">
        <v>2</v>
      </c>
      <c r="S58" s="2"/>
      <c r="T58" s="2"/>
      <c r="U58" s="2"/>
      <c r="V58" s="2"/>
      <c r="W58" s="2"/>
      <c r="X58" s="2"/>
      <c r="Y58" s="2" t="s">
        <v>3</v>
      </c>
      <c r="Z58" s="2"/>
      <c r="AA58" s="2"/>
      <c r="AB58" s="2"/>
      <c r="AC58" s="2"/>
      <c r="AD58" s="2"/>
      <c r="AE58" s="2"/>
      <c r="AF58" s="1"/>
      <c r="AG58" s="3"/>
      <c r="AH58" s="3"/>
    </row>
    <row r="59" spans="1:34" ht="14.4" customHeight="1" x14ac:dyDescent="0.3">
      <c r="A59" s="3"/>
      <c r="B59" s="3"/>
      <c r="C59" s="1"/>
      <c r="D59" s="279" t="str">
        <f ca="1">CONCATENATE(F9*100,"% ",IF(E9&gt;G9,"decrease","increase"))</f>
        <v>10% increase</v>
      </c>
      <c r="E59" s="279"/>
      <c r="F59" s="279"/>
      <c r="G59" s="279"/>
      <c r="H59" s="279"/>
      <c r="I59" s="279"/>
      <c r="J59" s="279"/>
      <c r="K59" s="279" t="str">
        <f ca="1">CONCATENATE(M9*100,"% ",IF(L9&gt;N9,"decrease","increase"))</f>
        <v>5% increase</v>
      </c>
      <c r="L59" s="279"/>
      <c r="M59" s="279"/>
      <c r="N59" s="279"/>
      <c r="O59" s="279"/>
      <c r="P59" s="279"/>
      <c r="Q59" s="279"/>
      <c r="R59" s="279" t="str">
        <f ca="1">CONCATENATE(T9*100,"% ",IF(S9&gt;U9,"decrease","increase"))</f>
        <v>40% increase</v>
      </c>
      <c r="S59" s="279"/>
      <c r="T59" s="279"/>
      <c r="U59" s="279"/>
      <c r="V59" s="279"/>
      <c r="W59" s="279"/>
      <c r="X59" s="279"/>
      <c r="Y59" s="279" t="str">
        <f ca="1">CONCATENATE(AA9*100,"% ",IF(Z9&gt;AB9,"decrease","increase"))</f>
        <v>25% increase</v>
      </c>
      <c r="Z59" s="279"/>
      <c r="AA59" s="279"/>
      <c r="AB59" s="279"/>
      <c r="AC59" s="279"/>
      <c r="AD59" s="279"/>
      <c r="AE59" s="279"/>
      <c r="AF59" s="1"/>
      <c r="AG59" s="3"/>
      <c r="AH59" s="3"/>
    </row>
    <row r="60" spans="1:34" ht="14.4" customHeight="1" x14ac:dyDescent="0.3">
      <c r="A60" s="3"/>
      <c r="B60" s="3"/>
      <c r="C60" s="1"/>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1"/>
      <c r="AG60" s="3"/>
      <c r="AH60" s="3"/>
    </row>
    <row r="61" spans="1:34" ht="14.4" customHeight="1" x14ac:dyDescent="0.3">
      <c r="A61" s="3"/>
      <c r="B61" s="3"/>
      <c r="C61" s="1"/>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1"/>
      <c r="AG61" s="3"/>
      <c r="AH61" s="3"/>
    </row>
    <row r="62" spans="1:34" ht="14.4" customHeight="1" x14ac:dyDescent="0.3">
      <c r="A62" s="3"/>
      <c r="B62" s="3"/>
      <c r="C62" s="1"/>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1"/>
      <c r="AG62" s="3"/>
      <c r="AH62" s="3"/>
    </row>
    <row r="63" spans="1:34" x14ac:dyDescent="0.3">
      <c r="A63" s="3"/>
      <c r="B63" s="3"/>
      <c r="C63" s="1"/>
      <c r="D63" s="2" t="s">
        <v>4</v>
      </c>
      <c r="E63" s="2"/>
      <c r="F63" s="2"/>
      <c r="G63" s="2"/>
      <c r="H63" s="2"/>
      <c r="I63" s="2"/>
      <c r="J63" s="2"/>
      <c r="K63" s="2" t="s">
        <v>5</v>
      </c>
      <c r="L63" s="2"/>
      <c r="M63" s="2"/>
      <c r="N63" s="2"/>
      <c r="O63" s="2"/>
      <c r="P63" s="2"/>
      <c r="Q63" s="2"/>
      <c r="R63" s="2" t="s">
        <v>6</v>
      </c>
      <c r="S63" s="2"/>
      <c r="T63" s="2"/>
      <c r="U63" s="2"/>
      <c r="V63" s="2"/>
      <c r="W63" s="2"/>
      <c r="X63" s="2"/>
      <c r="Y63" s="2" t="s">
        <v>7</v>
      </c>
      <c r="Z63" s="2"/>
      <c r="AA63" s="2"/>
      <c r="AB63" s="2"/>
      <c r="AC63" s="2"/>
      <c r="AD63" s="2"/>
      <c r="AE63" s="2"/>
      <c r="AF63" s="1"/>
      <c r="AG63" s="3"/>
      <c r="AH63" s="3"/>
    </row>
    <row r="64" spans="1:34" ht="14.4" customHeight="1" x14ac:dyDescent="0.3">
      <c r="A64" s="3"/>
      <c r="B64" s="3"/>
      <c r="C64" s="1"/>
      <c r="D64" s="279" t="str">
        <f ca="1">CONCATENATE(F14*100,"% ",IF(E14&gt;G14,"decrease","increase"))</f>
        <v>10% decrease</v>
      </c>
      <c r="E64" s="279"/>
      <c r="F64" s="279"/>
      <c r="G64" s="279"/>
      <c r="H64" s="279"/>
      <c r="I64" s="279"/>
      <c r="J64" s="279"/>
      <c r="K64" s="279" t="str">
        <f ca="1">CONCATENATE(M14*100,"% ",IF(L14&gt;N14,"decrease","increase"))</f>
        <v>25% decrease</v>
      </c>
      <c r="L64" s="279"/>
      <c r="M64" s="279"/>
      <c r="N64" s="279"/>
      <c r="O64" s="279"/>
      <c r="P64" s="279"/>
      <c r="Q64" s="279"/>
      <c r="R64" s="279" t="str">
        <f ca="1">CONCATENATE(T14*100,"% ",IF(S14&gt;U14,"decrease","increase"))</f>
        <v>25% decrease</v>
      </c>
      <c r="S64" s="279"/>
      <c r="T64" s="279"/>
      <c r="U64" s="279"/>
      <c r="V64" s="279"/>
      <c r="W64" s="279"/>
      <c r="X64" s="279"/>
      <c r="Y64" s="279" t="str">
        <f ca="1">CONCATENATE(AA14*100,"% ",IF(Z14&gt;AB14,"decrease","increase"))</f>
        <v>8% decrease</v>
      </c>
      <c r="Z64" s="279"/>
      <c r="AA64" s="279"/>
      <c r="AB64" s="279"/>
      <c r="AC64" s="279"/>
      <c r="AD64" s="279"/>
      <c r="AE64" s="279"/>
      <c r="AF64" s="1"/>
      <c r="AG64" s="3"/>
      <c r="AH64" s="3"/>
    </row>
    <row r="65" spans="1:34" ht="14.4" customHeight="1" x14ac:dyDescent="0.3">
      <c r="A65" s="3"/>
      <c r="B65" s="3"/>
      <c r="C65" s="1"/>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1"/>
      <c r="AG65" s="3"/>
      <c r="AH65" s="3"/>
    </row>
    <row r="66" spans="1:34" ht="14.4" customHeight="1" x14ac:dyDescent="0.3">
      <c r="A66" s="3"/>
      <c r="B66" s="3"/>
      <c r="C66" s="1"/>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1"/>
      <c r="AG66" s="3"/>
      <c r="AH66" s="3"/>
    </row>
    <row r="67" spans="1:34" ht="14.4" customHeight="1" x14ac:dyDescent="0.3">
      <c r="A67" s="3"/>
      <c r="B67" s="3"/>
      <c r="C67" s="1"/>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1"/>
      <c r="AG67" s="3"/>
      <c r="AH67" s="3"/>
    </row>
    <row r="68" spans="1:34" x14ac:dyDescent="0.3">
      <c r="A68" s="3"/>
      <c r="B68" s="3"/>
      <c r="C68" s="1"/>
      <c r="D68" s="2" t="s">
        <v>8</v>
      </c>
      <c r="E68" s="2"/>
      <c r="F68" s="2"/>
      <c r="G68" s="2"/>
      <c r="H68" s="2"/>
      <c r="I68" s="2"/>
      <c r="J68" s="2"/>
      <c r="K68" s="2" t="s">
        <v>9</v>
      </c>
      <c r="L68" s="2"/>
      <c r="M68" s="2"/>
      <c r="N68" s="2"/>
      <c r="O68" s="2"/>
      <c r="P68" s="2"/>
      <c r="Q68" s="2"/>
      <c r="R68" s="2" t="s">
        <v>10</v>
      </c>
      <c r="S68" s="2"/>
      <c r="T68" s="2"/>
      <c r="U68" s="2"/>
      <c r="V68" s="2"/>
      <c r="W68" s="2"/>
      <c r="X68" s="2"/>
      <c r="Y68" s="2" t="s">
        <v>11</v>
      </c>
      <c r="Z68" s="2"/>
      <c r="AA68" s="2"/>
      <c r="AB68" s="2"/>
      <c r="AC68" s="2"/>
      <c r="AD68" s="2"/>
      <c r="AE68" s="2"/>
      <c r="AF68" s="1"/>
      <c r="AG68" s="3"/>
      <c r="AH68" s="3"/>
    </row>
    <row r="69" spans="1:34" ht="14.4" customHeight="1" x14ac:dyDescent="0.3">
      <c r="A69" s="3"/>
      <c r="B69" s="3"/>
      <c r="C69" s="1"/>
      <c r="D69" s="279" t="str">
        <f ca="1">CONCATENATE(F19*100,"% ",IF(E19&gt;G19,"decrease","increase"))</f>
        <v>23% increase</v>
      </c>
      <c r="E69" s="279"/>
      <c r="F69" s="279"/>
      <c r="G69" s="279"/>
      <c r="H69" s="279"/>
      <c r="I69" s="279"/>
      <c r="J69" s="279"/>
      <c r="K69" s="279" t="str">
        <f ca="1">CONCATENATE(M19*100,"% ",IF(L19&gt;N19,"decrease","increase"))</f>
        <v>10% decrease</v>
      </c>
      <c r="L69" s="279"/>
      <c r="M69" s="279"/>
      <c r="N69" s="279"/>
      <c r="O69" s="279"/>
      <c r="P69" s="279"/>
      <c r="Q69" s="279"/>
      <c r="R69" s="279" t="str">
        <f ca="1">CONCATENATE(T19*100,"% ",IF(S19&gt;U19,"loss","profit"))</f>
        <v>18.5% profit</v>
      </c>
      <c r="S69" s="279"/>
      <c r="T69" s="279"/>
      <c r="U69" s="279"/>
      <c r="V69" s="279"/>
      <c r="W69" s="279"/>
      <c r="X69" s="279"/>
      <c r="Y69" s="279" t="str">
        <f ca="1">CONCATENATE(AA19*100,"% ",IF(Z19&gt;AB19,"decrease","increase"))</f>
        <v>10.24% increase</v>
      </c>
      <c r="Z69" s="279"/>
      <c r="AA69" s="279"/>
      <c r="AB69" s="279"/>
      <c r="AC69" s="279"/>
      <c r="AD69" s="279"/>
      <c r="AE69" s="279"/>
      <c r="AF69" s="1"/>
      <c r="AG69" s="3"/>
      <c r="AH69" s="3"/>
    </row>
    <row r="70" spans="1:34" ht="14.4" customHeight="1" x14ac:dyDescent="0.3">
      <c r="A70" s="3"/>
      <c r="B70" s="3"/>
      <c r="C70" s="1"/>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1"/>
      <c r="AG70" s="3"/>
      <c r="AH70" s="3"/>
    </row>
    <row r="71" spans="1:34" ht="14.4" customHeight="1" x14ac:dyDescent="0.3">
      <c r="A71" s="3"/>
      <c r="B71" s="3"/>
      <c r="C71" s="1"/>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1"/>
      <c r="AG71" s="3"/>
      <c r="AH71" s="3"/>
    </row>
    <row r="72" spans="1:34" ht="14.4" customHeight="1" x14ac:dyDescent="0.3">
      <c r="A72" s="3"/>
      <c r="B72" s="3"/>
      <c r="C72" s="1"/>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x14ac:dyDescent="0.3">
      <c r="A76" s="3"/>
      <c r="B76" s="3"/>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3"/>
      <c r="AH76" s="3"/>
    </row>
    <row r="77" spans="1:34" x14ac:dyDescent="0.3">
      <c r="A77" s="3"/>
      <c r="B77" s="3"/>
      <c r="C77" s="1"/>
      <c r="D77" s="231" t="str">
        <f>D52</f>
        <v>Calculating Percentage Change Answer Key</v>
      </c>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1"/>
      <c r="AB81" s="1"/>
      <c r="AC81" s="1"/>
      <c r="AD81" s="1"/>
      <c r="AE81" s="1"/>
      <c r="AF81" s="1"/>
      <c r="AG81" s="3"/>
      <c r="AH81" s="3"/>
    </row>
    <row r="82" spans="1:34" x14ac:dyDescent="0.3">
      <c r="A82" s="3"/>
      <c r="B82" s="3"/>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3"/>
      <c r="AH82" s="3"/>
    </row>
    <row r="83" spans="1:34" x14ac:dyDescent="0.3">
      <c r="A83" s="3"/>
      <c r="B83" s="3"/>
      <c r="C83" s="1"/>
      <c r="D83" s="2" t="s">
        <v>0</v>
      </c>
      <c r="E83" s="2"/>
      <c r="F83" s="2"/>
      <c r="G83" s="2"/>
      <c r="H83" s="2"/>
      <c r="I83" s="2"/>
      <c r="J83" s="2"/>
      <c r="K83" s="2" t="s">
        <v>1</v>
      </c>
      <c r="L83" s="2"/>
      <c r="M83" s="2"/>
      <c r="N83" s="2"/>
      <c r="O83" s="2"/>
      <c r="P83" s="2"/>
      <c r="Q83" s="2"/>
      <c r="R83" s="2" t="s">
        <v>2</v>
      </c>
      <c r="S83" s="2"/>
      <c r="T83" s="2"/>
      <c r="U83" s="2"/>
      <c r="V83" s="2"/>
      <c r="W83" s="2"/>
      <c r="X83" s="2"/>
      <c r="Y83" s="2" t="s">
        <v>3</v>
      </c>
      <c r="Z83" s="2"/>
      <c r="AA83" s="2"/>
      <c r="AB83" s="2"/>
      <c r="AC83" s="2"/>
      <c r="AD83" s="2"/>
      <c r="AE83" s="2"/>
      <c r="AF83" s="1"/>
      <c r="AG83" s="3"/>
      <c r="AH83" s="3"/>
    </row>
    <row r="84" spans="1:34" ht="15" customHeight="1" x14ac:dyDescent="0.3">
      <c r="A84" s="3"/>
      <c r="B84" s="3"/>
      <c r="C84" s="1"/>
      <c r="D84" s="279" t="str">
        <f ca="1">D59</f>
        <v>10% increase</v>
      </c>
      <c r="E84" s="279"/>
      <c r="F84" s="279"/>
      <c r="G84" s="279"/>
      <c r="H84" s="279"/>
      <c r="I84" s="279"/>
      <c r="J84" s="279"/>
      <c r="K84" s="279" t="str">
        <f ca="1">K59</f>
        <v>5% increase</v>
      </c>
      <c r="L84" s="279"/>
      <c r="M84" s="279"/>
      <c r="N84" s="279"/>
      <c r="O84" s="279"/>
      <c r="P84" s="279"/>
      <c r="Q84" s="279"/>
      <c r="R84" s="279" t="str">
        <f ca="1">R59</f>
        <v>40% increase</v>
      </c>
      <c r="S84" s="279"/>
      <c r="T84" s="279"/>
      <c r="U84" s="279"/>
      <c r="V84" s="279"/>
      <c r="W84" s="279"/>
      <c r="X84" s="279"/>
      <c r="Y84" s="279" t="str">
        <f ca="1">Y59</f>
        <v>25% increase</v>
      </c>
      <c r="Z84" s="279"/>
      <c r="AA84" s="279"/>
      <c r="AB84" s="279"/>
      <c r="AC84" s="279"/>
      <c r="AD84" s="279"/>
      <c r="AE84" s="279"/>
      <c r="AF84" s="1"/>
      <c r="AG84" s="3"/>
      <c r="AH84" s="3"/>
    </row>
    <row r="85" spans="1:34" ht="15" customHeight="1" x14ac:dyDescent="0.3">
      <c r="A85" s="3"/>
      <c r="B85" s="3"/>
      <c r="C85" s="1"/>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1"/>
      <c r="AG85" s="3"/>
      <c r="AH85" s="3"/>
    </row>
    <row r="86" spans="1:34" ht="15" customHeight="1" x14ac:dyDescent="0.3">
      <c r="A86" s="3"/>
      <c r="B86" s="3"/>
      <c r="C86" s="1"/>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1"/>
      <c r="AG86" s="3"/>
      <c r="AH86" s="3"/>
    </row>
    <row r="87" spans="1:34" ht="15" customHeight="1" x14ac:dyDescent="0.3">
      <c r="A87" s="3"/>
      <c r="B87" s="3"/>
      <c r="C87" s="1"/>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1"/>
      <c r="AG87" s="3"/>
      <c r="AH87" s="3"/>
    </row>
    <row r="88" spans="1:34" x14ac:dyDescent="0.3">
      <c r="A88" s="3"/>
      <c r="B88" s="3"/>
      <c r="C88" s="1"/>
      <c r="D88" s="2" t="s">
        <v>4</v>
      </c>
      <c r="E88" s="2"/>
      <c r="F88" s="2"/>
      <c r="G88" s="2"/>
      <c r="H88" s="2"/>
      <c r="I88" s="2"/>
      <c r="J88" s="2"/>
      <c r="K88" s="2" t="s">
        <v>5</v>
      </c>
      <c r="L88" s="2"/>
      <c r="M88" s="2"/>
      <c r="N88" s="2"/>
      <c r="O88" s="2"/>
      <c r="P88" s="2"/>
      <c r="Q88" s="2"/>
      <c r="R88" s="2" t="s">
        <v>6</v>
      </c>
      <c r="S88" s="2"/>
      <c r="T88" s="2"/>
      <c r="U88" s="2"/>
      <c r="V88" s="2"/>
      <c r="W88" s="2"/>
      <c r="X88" s="2"/>
      <c r="Y88" s="2" t="s">
        <v>7</v>
      </c>
      <c r="Z88" s="2"/>
      <c r="AA88" s="2"/>
      <c r="AB88" s="2"/>
      <c r="AC88" s="2"/>
      <c r="AD88" s="2"/>
      <c r="AE88" s="2"/>
      <c r="AF88" s="1"/>
      <c r="AG88" s="3"/>
      <c r="AH88" s="3"/>
    </row>
    <row r="89" spans="1:34" ht="15" customHeight="1" x14ac:dyDescent="0.3">
      <c r="A89" s="3"/>
      <c r="B89" s="3"/>
      <c r="C89" s="1"/>
      <c r="D89" s="279" t="str">
        <f ca="1">D64</f>
        <v>10% decrease</v>
      </c>
      <c r="E89" s="279"/>
      <c r="F89" s="279"/>
      <c r="G89" s="279"/>
      <c r="H89" s="279"/>
      <c r="I89" s="279"/>
      <c r="J89" s="279"/>
      <c r="K89" s="279" t="str">
        <f ca="1">K64</f>
        <v>25% decrease</v>
      </c>
      <c r="L89" s="279"/>
      <c r="M89" s="279"/>
      <c r="N89" s="279"/>
      <c r="O89" s="279"/>
      <c r="P89" s="279"/>
      <c r="Q89" s="279"/>
      <c r="R89" s="279" t="str">
        <f ca="1">R64</f>
        <v>25% decrease</v>
      </c>
      <c r="S89" s="279"/>
      <c r="T89" s="279"/>
      <c r="U89" s="279"/>
      <c r="V89" s="279"/>
      <c r="W89" s="279"/>
      <c r="X89" s="279"/>
      <c r="Y89" s="279" t="str">
        <f ca="1">Y64</f>
        <v>8% decrease</v>
      </c>
      <c r="Z89" s="279"/>
      <c r="AA89" s="279"/>
      <c r="AB89" s="279"/>
      <c r="AC89" s="279"/>
      <c r="AD89" s="279"/>
      <c r="AE89" s="279"/>
      <c r="AF89" s="1"/>
      <c r="AG89" s="3"/>
      <c r="AH89" s="3"/>
    </row>
    <row r="90" spans="1:34" ht="15" customHeight="1" x14ac:dyDescent="0.3">
      <c r="A90" s="3"/>
      <c r="B90" s="3"/>
      <c r="C90" s="1"/>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1"/>
      <c r="AG90" s="3"/>
      <c r="AH90" s="3"/>
    </row>
    <row r="91" spans="1:34" ht="15" customHeight="1" x14ac:dyDescent="0.3">
      <c r="A91" s="3"/>
      <c r="B91" s="3"/>
      <c r="C91" s="1"/>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1"/>
      <c r="AG91" s="3"/>
      <c r="AH91" s="3"/>
    </row>
    <row r="92" spans="1:34" ht="15" customHeight="1" x14ac:dyDescent="0.3">
      <c r="A92" s="3"/>
      <c r="B92" s="3"/>
      <c r="C92" s="1"/>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1"/>
      <c r="AG92" s="3"/>
      <c r="AH92" s="3"/>
    </row>
    <row r="93" spans="1:34" x14ac:dyDescent="0.3">
      <c r="A93" s="3"/>
      <c r="B93" s="3"/>
      <c r="C93" s="1"/>
      <c r="D93" s="2" t="s">
        <v>8</v>
      </c>
      <c r="E93" s="2"/>
      <c r="F93" s="2"/>
      <c r="G93" s="2"/>
      <c r="H93" s="2"/>
      <c r="I93" s="2"/>
      <c r="J93" s="2"/>
      <c r="K93" s="2" t="s">
        <v>9</v>
      </c>
      <c r="L93" s="2"/>
      <c r="M93" s="2"/>
      <c r="N93" s="2"/>
      <c r="O93" s="2"/>
      <c r="P93" s="2"/>
      <c r="Q93" s="2"/>
      <c r="R93" s="2" t="s">
        <v>10</v>
      </c>
      <c r="S93" s="2"/>
      <c r="T93" s="2"/>
      <c r="U93" s="2"/>
      <c r="V93" s="2"/>
      <c r="W93" s="2"/>
      <c r="X93" s="2"/>
      <c r="Y93" s="2" t="s">
        <v>11</v>
      </c>
      <c r="Z93" s="2"/>
      <c r="AA93" s="2"/>
      <c r="AB93" s="2"/>
      <c r="AC93" s="2"/>
      <c r="AD93" s="2"/>
      <c r="AE93" s="2"/>
      <c r="AF93" s="1"/>
      <c r="AG93" s="3"/>
      <c r="AH93" s="3"/>
    </row>
    <row r="94" spans="1:34" ht="15" customHeight="1" x14ac:dyDescent="0.3">
      <c r="A94" s="3"/>
      <c r="B94" s="3"/>
      <c r="C94" s="1"/>
      <c r="D94" s="279" t="str">
        <f ca="1">D69</f>
        <v>23% increase</v>
      </c>
      <c r="E94" s="279"/>
      <c r="F94" s="279"/>
      <c r="G94" s="279"/>
      <c r="H94" s="279"/>
      <c r="I94" s="279"/>
      <c r="J94" s="279"/>
      <c r="K94" s="279" t="str">
        <f ca="1">K69</f>
        <v>10% decrease</v>
      </c>
      <c r="L94" s="279"/>
      <c r="M94" s="279"/>
      <c r="N94" s="279"/>
      <c r="O94" s="279"/>
      <c r="P94" s="279"/>
      <c r="Q94" s="279"/>
      <c r="R94" s="279" t="str">
        <f ca="1">R69</f>
        <v>18.5% profit</v>
      </c>
      <c r="S94" s="279"/>
      <c r="T94" s="279"/>
      <c r="U94" s="279"/>
      <c r="V94" s="279"/>
      <c r="W94" s="279"/>
      <c r="X94" s="279"/>
      <c r="Y94" s="279" t="str">
        <f ca="1">Y69</f>
        <v>10.24% increase</v>
      </c>
      <c r="Z94" s="279"/>
      <c r="AA94" s="279"/>
      <c r="AB94" s="279"/>
      <c r="AC94" s="279"/>
      <c r="AD94" s="279"/>
      <c r="AE94" s="279"/>
      <c r="AF94" s="1"/>
      <c r="AG94" s="3"/>
      <c r="AH94" s="3"/>
    </row>
    <row r="95" spans="1:34" ht="15" customHeight="1" x14ac:dyDescent="0.3">
      <c r="A95" s="3"/>
      <c r="B95" s="3"/>
      <c r="C95" s="1"/>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1"/>
      <c r="AG95" s="3"/>
      <c r="AH95" s="3"/>
    </row>
    <row r="96" spans="1:34" ht="15" customHeight="1" x14ac:dyDescent="0.3">
      <c r="A96" s="3"/>
      <c r="B96" s="3"/>
      <c r="C96" s="1"/>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1"/>
      <c r="AG96" s="3"/>
      <c r="AH96" s="3"/>
    </row>
    <row r="97" spans="1:34" ht="15" customHeight="1" x14ac:dyDescent="0.3">
      <c r="A97" s="3"/>
      <c r="B97" s="3"/>
      <c r="C97" s="1"/>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row r="99" spans="1:34"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sheetData>
  <sheetProtection algorithmName="SHA-512" hashValue="g5zd8cYvqR8JPttBaBEPhWvRRAxARHZ6lhDcAq2MVHxbZVeeCCzujPVZ88Tikerq6cnccn1mIfdwxr+Ah8ED2g==" saltValue="0wdZ73ypMIbakT3AkA6vaw==" spinCount="100000" sheet="1" objects="1" scenarios="1"/>
  <mergeCells count="54">
    <mergeCell ref="D94:J97"/>
    <mergeCell ref="K94:Q97"/>
    <mergeCell ref="R94:X97"/>
    <mergeCell ref="Y94:AE97"/>
    <mergeCell ref="Y69:AE72"/>
    <mergeCell ref="D77:Z81"/>
    <mergeCell ref="D89:J92"/>
    <mergeCell ref="K89:Q92"/>
    <mergeCell ref="R89:X92"/>
    <mergeCell ref="Y89:AE92"/>
    <mergeCell ref="D84:J87"/>
    <mergeCell ref="K84:Q87"/>
    <mergeCell ref="R84:X87"/>
    <mergeCell ref="Y84:AE87"/>
    <mergeCell ref="D52:Z56"/>
    <mergeCell ref="D59:J62"/>
    <mergeCell ref="K59:Q62"/>
    <mergeCell ref="R59:X62"/>
    <mergeCell ref="Y59:AE62"/>
    <mergeCell ref="D64:J67"/>
    <mergeCell ref="K64:Q67"/>
    <mergeCell ref="R64:X67"/>
    <mergeCell ref="Y64:AE67"/>
    <mergeCell ref="D69:J72"/>
    <mergeCell ref="K69:Q72"/>
    <mergeCell ref="R69:X72"/>
    <mergeCell ref="D41:J44"/>
    <mergeCell ref="K41:Q44"/>
    <mergeCell ref="R41:X44"/>
    <mergeCell ref="Y41:AE44"/>
    <mergeCell ref="D46:J49"/>
    <mergeCell ref="K46:Q49"/>
    <mergeCell ref="R46:X49"/>
    <mergeCell ref="Y46:AE49"/>
    <mergeCell ref="D20:J23"/>
    <mergeCell ref="K20:Q23"/>
    <mergeCell ref="R20:X23"/>
    <mergeCell ref="Y20:AE23"/>
    <mergeCell ref="D28:Z32"/>
    <mergeCell ref="D36:J39"/>
    <mergeCell ref="K36:Q39"/>
    <mergeCell ref="R36:X39"/>
    <mergeCell ref="Y36:AE39"/>
    <mergeCell ref="D34:AE34"/>
    <mergeCell ref="D2:Z6"/>
    <mergeCell ref="D10:J13"/>
    <mergeCell ref="K10:Q13"/>
    <mergeCell ref="R10:X13"/>
    <mergeCell ref="Y10:AE13"/>
    <mergeCell ref="D15:J18"/>
    <mergeCell ref="K15:Q18"/>
    <mergeCell ref="R15:X18"/>
    <mergeCell ref="Y15:AE18"/>
    <mergeCell ref="D8:AE8"/>
  </mergeCells>
  <hyperlinks>
    <hyperlink ref="A1" location="Contents!A1" display="Go Back" xr:uid="{00000000-0004-0000-1800-000000000000}"/>
  </hyperlinks>
  <pageMargins left="0.25" right="0.25"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7" tint="0.79998168889431442"/>
  </sheetPr>
  <dimension ref="A1:AL98"/>
  <sheetViews>
    <sheetView zoomScaleNormal="100" workbookViewId="0"/>
  </sheetViews>
  <sheetFormatPr defaultColWidth="2.88671875" defaultRowHeight="14.4" x14ac:dyDescent="0.3"/>
  <cols>
    <col min="5" max="10" width="2.88671875" customWidth="1"/>
    <col min="13" max="17" width="2.88671875" customWidth="1"/>
    <col min="20" max="24" width="2.88671875" customWidth="1"/>
    <col min="27" max="31"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207</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6"/>
      <c r="B5" s="6"/>
      <c r="C5" s="6"/>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6"/>
      <c r="B6" s="6"/>
      <c r="C6" s="6"/>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x14ac:dyDescent="0.3">
      <c r="A8" s="6"/>
      <c r="B8" s="9">
        <v>2</v>
      </c>
      <c r="C8" s="6"/>
      <c r="D8" s="5" t="s">
        <v>0</v>
      </c>
      <c r="E8" s="8">
        <f ca="1">RANDBETWEEN(1,4)*5-RANDBETWEEN(1,4)</f>
        <v>9</v>
      </c>
      <c r="F8" s="8">
        <f ca="1">INDEX($B$8:$B$15,RANDBETWEEN(3,3))</f>
        <v>5</v>
      </c>
      <c r="G8" s="8">
        <f ca="1">RANDBETWEEN(2,5)</f>
        <v>3</v>
      </c>
      <c r="H8" s="8"/>
      <c r="I8" s="5"/>
      <c r="J8" s="5"/>
      <c r="K8" s="5" t="s">
        <v>1</v>
      </c>
      <c r="L8" s="8">
        <f ca="1">IF(GCD(O8,M8)=1,O8,O8+1)</f>
        <v>19</v>
      </c>
      <c r="M8" s="8">
        <f ca="1">INDEX($B$8:$B$15,RANDBETWEEN(1,3))</f>
        <v>3</v>
      </c>
      <c r="N8" s="8">
        <f ca="1">RANDBETWEEN(2,5)</f>
        <v>5</v>
      </c>
      <c r="O8" s="8">
        <f ca="1">RANDBETWEEN(1,4)*5-RANDBETWEEN(1,2)</f>
        <v>19</v>
      </c>
      <c r="P8" s="5"/>
      <c r="Q8" s="5"/>
      <c r="R8" s="5" t="s">
        <v>2</v>
      </c>
      <c r="S8" s="8">
        <f ca="1">T8*U8</f>
        <v>8</v>
      </c>
      <c r="T8" s="8">
        <f ca="1">INDEX($B$8:$B$15,RANDBETWEEN(1,2))</f>
        <v>2</v>
      </c>
      <c r="U8" s="8">
        <f ca="1">RANDBETWEEN(2,5)</f>
        <v>4</v>
      </c>
      <c r="V8" s="8"/>
      <c r="W8" s="8"/>
      <c r="X8" s="5"/>
      <c r="Y8" s="5" t="s">
        <v>3</v>
      </c>
      <c r="Z8" s="8">
        <f ca="1">AA8*AB8</f>
        <v>10</v>
      </c>
      <c r="AA8" s="8">
        <f ca="1">INDEX($B$8:$B$15,RANDBETWEEN(2,3))</f>
        <v>5</v>
      </c>
      <c r="AB8" s="8">
        <f ca="1">RANDBETWEEN(2,5)</f>
        <v>2</v>
      </c>
      <c r="AC8" s="8"/>
      <c r="AD8" s="5"/>
      <c r="AE8" s="5"/>
      <c r="AF8" s="6"/>
      <c r="AG8" s="6"/>
      <c r="AH8" s="6"/>
    </row>
    <row r="9" spans="1:34" ht="15" customHeight="1" x14ac:dyDescent="0.3">
      <c r="A9" s="6"/>
      <c r="B9" s="9">
        <v>3</v>
      </c>
      <c r="C9" s="6"/>
      <c r="D9" s="51"/>
      <c r="E9" s="51"/>
      <c r="F9" s="220">
        <f ca="1">E8</f>
        <v>9</v>
      </c>
      <c r="G9" s="220"/>
      <c r="H9" s="220"/>
      <c r="I9" s="51"/>
      <c r="J9" s="51"/>
      <c r="K9" s="51"/>
      <c r="L9" s="51"/>
      <c r="M9" s="220">
        <f ca="1">L8</f>
        <v>19</v>
      </c>
      <c r="N9" s="220"/>
      <c r="O9" s="220"/>
      <c r="P9" s="51"/>
      <c r="Q9" s="51"/>
      <c r="R9" s="51"/>
      <c r="S9" s="51"/>
      <c r="T9" s="220">
        <f ca="1">S8</f>
        <v>8</v>
      </c>
      <c r="U9" s="220"/>
      <c r="V9" s="220"/>
      <c r="W9" s="51"/>
      <c r="X9" s="51"/>
      <c r="Y9" s="51"/>
      <c r="Z9" s="51"/>
      <c r="AA9" s="220">
        <f ca="1">Z8</f>
        <v>10</v>
      </c>
      <c r="AB9" s="220"/>
      <c r="AC9" s="220"/>
      <c r="AD9" s="51"/>
      <c r="AE9" s="51"/>
      <c r="AF9" s="6"/>
      <c r="AG9" s="6"/>
      <c r="AH9" s="63"/>
    </row>
    <row r="10" spans="1:34" ht="15" customHeight="1" thickBot="1" x14ac:dyDescent="0.35">
      <c r="A10" s="6"/>
      <c r="B10" s="9">
        <v>5</v>
      </c>
      <c r="C10" s="6"/>
      <c r="D10" s="51"/>
      <c r="E10" s="51"/>
      <c r="F10" s="221"/>
      <c r="G10" s="221"/>
      <c r="H10" s="221"/>
      <c r="I10" s="51"/>
      <c r="J10" s="51"/>
      <c r="K10" s="51"/>
      <c r="L10" s="51"/>
      <c r="M10" s="221"/>
      <c r="N10" s="221"/>
      <c r="O10" s="221"/>
      <c r="P10" s="51"/>
      <c r="Q10" s="51"/>
      <c r="R10" s="51"/>
      <c r="S10" s="51"/>
      <c r="T10" s="221"/>
      <c r="U10" s="221"/>
      <c r="V10" s="221"/>
      <c r="W10" s="51"/>
      <c r="X10" s="51"/>
      <c r="Y10" s="51"/>
      <c r="Z10" s="51"/>
      <c r="AA10" s="221"/>
      <c r="AB10" s="221"/>
      <c r="AC10" s="221"/>
      <c r="AD10" s="51"/>
      <c r="AE10" s="51"/>
      <c r="AF10" s="6"/>
      <c r="AG10" s="6"/>
      <c r="AH10" s="6"/>
    </row>
    <row r="11" spans="1:34" ht="15" customHeight="1" x14ac:dyDescent="0.3">
      <c r="A11" s="6"/>
      <c r="B11" s="9">
        <v>7</v>
      </c>
      <c r="C11" s="6"/>
      <c r="D11" s="51"/>
      <c r="E11" s="51"/>
      <c r="F11" s="217" t="str">
        <f ca="1">CONCATENATE("√",F8)</f>
        <v>√5</v>
      </c>
      <c r="G11" s="217"/>
      <c r="H11" s="217"/>
      <c r="I11" s="51"/>
      <c r="J11" s="51"/>
      <c r="K11" s="51"/>
      <c r="L11" s="51"/>
      <c r="M11" s="217" t="str">
        <f ca="1">CONCATENATE("√",M8)</f>
        <v>√3</v>
      </c>
      <c r="N11" s="217"/>
      <c r="O11" s="217"/>
      <c r="P11" s="51"/>
      <c r="Q11" s="51"/>
      <c r="R11" s="51"/>
      <c r="S11" s="51"/>
      <c r="T11" s="217" t="str">
        <f ca="1">CONCATENATE("√",T8)</f>
        <v>√2</v>
      </c>
      <c r="U11" s="217"/>
      <c r="V11" s="217"/>
      <c r="W11" s="51"/>
      <c r="X11" s="51"/>
      <c r="Y11" s="51"/>
      <c r="Z11" s="51"/>
      <c r="AA11" s="217" t="str">
        <f ca="1">CONCATENATE("√",AA8)</f>
        <v>√5</v>
      </c>
      <c r="AB11" s="217"/>
      <c r="AC11" s="217"/>
      <c r="AD11" s="51"/>
      <c r="AE11" s="51"/>
      <c r="AF11" s="6"/>
      <c r="AG11" s="6"/>
      <c r="AH11" s="6"/>
    </row>
    <row r="12" spans="1:34" ht="15" customHeight="1" x14ac:dyDescent="0.3">
      <c r="A12" s="6"/>
      <c r="B12" s="9">
        <v>11</v>
      </c>
      <c r="C12" s="6"/>
      <c r="D12" s="51"/>
      <c r="E12" s="51"/>
      <c r="F12" s="217"/>
      <c r="G12" s="217"/>
      <c r="H12" s="217"/>
      <c r="I12" s="51"/>
      <c r="J12" s="51"/>
      <c r="K12" s="51"/>
      <c r="L12" s="51"/>
      <c r="M12" s="217"/>
      <c r="N12" s="217"/>
      <c r="O12" s="217"/>
      <c r="P12" s="51"/>
      <c r="Q12" s="51"/>
      <c r="R12" s="51"/>
      <c r="S12" s="51"/>
      <c r="T12" s="217"/>
      <c r="U12" s="217"/>
      <c r="V12" s="217"/>
      <c r="W12" s="51"/>
      <c r="X12" s="51"/>
      <c r="Y12" s="51"/>
      <c r="Z12" s="51"/>
      <c r="AA12" s="217"/>
      <c r="AB12" s="217"/>
      <c r="AC12" s="217"/>
      <c r="AD12" s="51"/>
      <c r="AE12" s="51"/>
      <c r="AF12" s="6"/>
      <c r="AG12" s="6"/>
      <c r="AH12" s="6"/>
    </row>
    <row r="13" spans="1:34" x14ac:dyDescent="0.3">
      <c r="A13" s="6"/>
      <c r="B13" s="9">
        <v>13</v>
      </c>
      <c r="C13" s="6"/>
      <c r="D13" s="5" t="s">
        <v>4</v>
      </c>
      <c r="E13" s="8">
        <f ca="1">F13*G13</f>
        <v>15</v>
      </c>
      <c r="F13" s="8">
        <f ca="1">INDEX($B$8:$B$15,RANDBETWEEN(2,3))</f>
        <v>3</v>
      </c>
      <c r="G13" s="8">
        <f ca="1">RANDBETWEEN(2,5)</f>
        <v>5</v>
      </c>
      <c r="H13" s="8">
        <f ca="1">IF(GCD(E13,J13)=1,J13,J13-G13)</f>
        <v>15</v>
      </c>
      <c r="I13" s="5"/>
      <c r="J13" s="8">
        <f ca="1">RANDBETWEEN(4,9)*G13</f>
        <v>20</v>
      </c>
      <c r="K13" s="5" t="s">
        <v>5</v>
      </c>
      <c r="L13" s="8">
        <f ca="1">M13*N13</f>
        <v>6</v>
      </c>
      <c r="M13" s="8">
        <f ca="1">INDEX($B$8:$B$15,RANDBETWEEN(1,2))</f>
        <v>2</v>
      </c>
      <c r="N13" s="8">
        <f ca="1">RANDBETWEEN(2,5)</f>
        <v>3</v>
      </c>
      <c r="O13" s="8">
        <f ca="1">RANDBETWEEN(2,5)</f>
        <v>5</v>
      </c>
      <c r="P13" s="8"/>
      <c r="Q13" s="5"/>
      <c r="R13" s="5" t="s">
        <v>6</v>
      </c>
      <c r="S13" s="8">
        <f ca="1">RANDBETWEEN(3,8)</f>
        <v>3</v>
      </c>
      <c r="T13" s="8">
        <f ca="1">INDEX($B$8:$B$15,RANDBETWEEN(4,6))</f>
        <v>13</v>
      </c>
      <c r="U13" s="8">
        <f ca="1">RANDBETWEEN(1,2)</f>
        <v>2</v>
      </c>
      <c r="V13" s="8"/>
      <c r="W13" s="5"/>
      <c r="X13" s="5"/>
      <c r="Y13" s="5" t="s">
        <v>7</v>
      </c>
      <c r="Z13" s="8">
        <f ca="1">RANDBETWEEN(7,12)</f>
        <v>10</v>
      </c>
      <c r="AA13" s="8">
        <f ca="1">RANDBETWEEN(3,5)</f>
        <v>4</v>
      </c>
      <c r="AB13" s="8">
        <f ca="1">INDEX($B$8:$B$15,RANDBETWEEN(1,4))</f>
        <v>7</v>
      </c>
      <c r="AC13" s="5"/>
      <c r="AD13" s="8">
        <f ca="1">AB13*AE13</f>
        <v>105</v>
      </c>
      <c r="AE13" s="8">
        <f ca="1">RANDBETWEEN(7,25)</f>
        <v>15</v>
      </c>
      <c r="AF13" s="6"/>
      <c r="AG13" s="6"/>
      <c r="AH13" s="6"/>
    </row>
    <row r="14" spans="1:34" ht="15" customHeight="1" x14ac:dyDescent="0.3">
      <c r="A14" s="6"/>
      <c r="B14" s="9">
        <v>17</v>
      </c>
      <c r="C14" s="6"/>
      <c r="D14" s="51"/>
      <c r="E14" s="51"/>
      <c r="F14" s="220">
        <f ca="1">E13</f>
        <v>15</v>
      </c>
      <c r="G14" s="220"/>
      <c r="H14" s="220"/>
      <c r="I14" s="51"/>
      <c r="J14" s="51"/>
      <c r="K14" s="51"/>
      <c r="L14" s="51"/>
      <c r="M14" s="220">
        <f ca="1">O13</f>
        <v>5</v>
      </c>
      <c r="N14" s="220"/>
      <c r="O14" s="220"/>
      <c r="P14" s="51"/>
      <c r="Q14" s="51"/>
      <c r="R14" s="51"/>
      <c r="S14" s="51"/>
      <c r="T14" s="220">
        <f ca="1">S13</f>
        <v>3</v>
      </c>
      <c r="U14" s="220"/>
      <c r="V14" s="220"/>
      <c r="W14" s="51"/>
      <c r="X14" s="51"/>
      <c r="Y14" s="51"/>
      <c r="Z14" s="51"/>
      <c r="AA14" s="220">
        <f ca="1">Z13</f>
        <v>10</v>
      </c>
      <c r="AB14" s="220"/>
      <c r="AC14" s="220"/>
      <c r="AD14" s="51"/>
      <c r="AE14" s="51"/>
      <c r="AF14" s="6"/>
      <c r="AG14" s="6"/>
      <c r="AH14" s="6"/>
    </row>
    <row r="15" spans="1:34" ht="15" customHeight="1" thickBot="1" x14ac:dyDescent="0.35">
      <c r="A15" s="6"/>
      <c r="B15" s="9">
        <v>19</v>
      </c>
      <c r="C15" s="6"/>
      <c r="D15" s="51"/>
      <c r="E15" s="51"/>
      <c r="F15" s="221"/>
      <c r="G15" s="221"/>
      <c r="H15" s="221"/>
      <c r="I15" s="51"/>
      <c r="J15" s="51"/>
      <c r="K15" s="51"/>
      <c r="L15" s="51"/>
      <c r="M15" s="221"/>
      <c r="N15" s="221"/>
      <c r="O15" s="221"/>
      <c r="P15" s="51"/>
      <c r="Q15" s="51"/>
      <c r="R15" s="51"/>
      <c r="S15" s="51"/>
      <c r="T15" s="221"/>
      <c r="U15" s="221"/>
      <c r="V15" s="221"/>
      <c r="W15" s="51"/>
      <c r="X15" s="51"/>
      <c r="Y15" s="51"/>
      <c r="Z15" s="51"/>
      <c r="AA15" s="221"/>
      <c r="AB15" s="221"/>
      <c r="AC15" s="221"/>
      <c r="AD15" s="51"/>
      <c r="AE15" s="51"/>
      <c r="AF15" s="6"/>
      <c r="AG15" s="6"/>
      <c r="AH15" s="6"/>
    </row>
    <row r="16" spans="1:34" ht="15" customHeight="1" x14ac:dyDescent="0.3">
      <c r="A16" s="6"/>
      <c r="B16" s="6"/>
      <c r="C16" s="6"/>
      <c r="D16" s="51"/>
      <c r="E16" s="51"/>
      <c r="F16" s="217" t="str">
        <f ca="1">CONCATENATE(H13,"√",F13)</f>
        <v>15√3</v>
      </c>
      <c r="G16" s="217"/>
      <c r="H16" s="217"/>
      <c r="I16" s="51"/>
      <c r="J16" s="51"/>
      <c r="K16" s="51"/>
      <c r="L16" s="51"/>
      <c r="M16" s="217" t="str">
        <f ca="1">CONCATENATE(L13,"√",M13)</f>
        <v>6√2</v>
      </c>
      <c r="N16" s="217"/>
      <c r="O16" s="217"/>
      <c r="P16" s="51"/>
      <c r="Q16" s="51"/>
      <c r="R16" s="51"/>
      <c r="S16" s="217" t="str">
        <f ca="1">CONCATENATE("√",T13," + ",U13)</f>
        <v>√13 + 2</v>
      </c>
      <c r="T16" s="217"/>
      <c r="U16" s="217"/>
      <c r="V16" s="217"/>
      <c r="W16" s="217"/>
      <c r="X16" s="51"/>
      <c r="Y16" s="51"/>
      <c r="Z16" s="217" t="str">
        <f ca="1">CONCATENATE(,AA13," - √",AB13)</f>
        <v>4 - √7</v>
      </c>
      <c r="AA16" s="217"/>
      <c r="AB16" s="217"/>
      <c r="AC16" s="217"/>
      <c r="AD16" s="217"/>
      <c r="AE16" s="51"/>
      <c r="AF16" s="6"/>
      <c r="AG16" s="6"/>
      <c r="AH16" s="6"/>
    </row>
    <row r="17" spans="1:34" ht="15" customHeight="1" x14ac:dyDescent="0.3">
      <c r="A17" s="6"/>
      <c r="B17" s="6"/>
      <c r="C17" s="6"/>
      <c r="D17" s="51"/>
      <c r="E17" s="51"/>
      <c r="F17" s="217"/>
      <c r="G17" s="217"/>
      <c r="H17" s="217"/>
      <c r="I17" s="51"/>
      <c r="J17" s="51"/>
      <c r="K17" s="51"/>
      <c r="L17" s="51"/>
      <c r="M17" s="217"/>
      <c r="N17" s="217"/>
      <c r="O17" s="217"/>
      <c r="P17" s="51"/>
      <c r="Q17" s="51"/>
      <c r="R17" s="51"/>
      <c r="S17" s="217"/>
      <c r="T17" s="217"/>
      <c r="U17" s="217"/>
      <c r="V17" s="217"/>
      <c r="W17" s="217"/>
      <c r="X17" s="51"/>
      <c r="Y17" s="51"/>
      <c r="Z17" s="217"/>
      <c r="AA17" s="217"/>
      <c r="AB17" s="217"/>
      <c r="AC17" s="217"/>
      <c r="AD17" s="217"/>
      <c r="AE17" s="51"/>
      <c r="AF17" s="6"/>
      <c r="AG17" s="6"/>
      <c r="AH17" s="6"/>
    </row>
    <row r="18" spans="1:34" x14ac:dyDescent="0.3">
      <c r="A18" s="6"/>
      <c r="B18" s="6"/>
      <c r="C18" s="6"/>
      <c r="D18" s="5" t="s">
        <v>8</v>
      </c>
      <c r="E18" s="8">
        <f ca="1">RANDBETWEEN(2,5)</f>
        <v>4</v>
      </c>
      <c r="F18" s="8">
        <f ca="1">RANDBETWEEN(2,3)</f>
        <v>2</v>
      </c>
      <c r="G18" s="8">
        <f ca="1">INDEX($B$8:$B$15,RANDBETWEEN(1,4))</f>
        <v>5</v>
      </c>
      <c r="H18" s="8">
        <f ca="1">RANDBETWEEN(8,13)</f>
        <v>11</v>
      </c>
      <c r="I18" s="8"/>
      <c r="J18" s="5"/>
      <c r="K18" s="5" t="s">
        <v>9</v>
      </c>
      <c r="L18" s="8">
        <f ca="1">RANDBETWEEN(2,5)</f>
        <v>5</v>
      </c>
      <c r="M18" s="8">
        <f ca="1">RANDBETWEEN(2,3)</f>
        <v>2</v>
      </c>
      <c r="N18" s="8">
        <f ca="1">INDEX($B$8:$B$15,RANDBETWEEN(1,4))</f>
        <v>5</v>
      </c>
      <c r="O18" s="8">
        <f ca="1">RANDBETWEEN(9,15)</f>
        <v>14</v>
      </c>
      <c r="P18" s="8"/>
      <c r="Q18" s="5"/>
      <c r="R18" s="5" t="s">
        <v>10</v>
      </c>
      <c r="S18" s="8">
        <f ca="1">RANDBETWEEN(1,8)</f>
        <v>6</v>
      </c>
      <c r="T18" s="8">
        <f ca="1">RANDBETWEEN(7,12)</f>
        <v>7</v>
      </c>
      <c r="U18" s="8">
        <f ca="1">INDEX($B$8:$B$15,RANDBETWEEN(1,4))</f>
        <v>7</v>
      </c>
      <c r="V18" s="8">
        <f ca="1">RANDBETWEEN(9,15)</f>
        <v>13</v>
      </c>
      <c r="W18" s="8">
        <f ca="1">RANDBETWEEN(2,3)</f>
        <v>2</v>
      </c>
      <c r="X18" s="5"/>
      <c r="Y18" s="5" t="s">
        <v>11</v>
      </c>
      <c r="Z18" s="8">
        <f ca="1">RANDBETWEEN(1,8)</f>
        <v>7</v>
      </c>
      <c r="AA18" s="8">
        <f ca="1">RANDBETWEEN(7,12)</f>
        <v>10</v>
      </c>
      <c r="AB18" s="8">
        <f ca="1">INDEX($B$8:$B$15,RANDBETWEEN(1,4))</f>
        <v>3</v>
      </c>
      <c r="AC18" s="8">
        <f ca="1">RANDBETWEEN(9,15)</f>
        <v>13</v>
      </c>
      <c r="AD18" s="8">
        <f ca="1">RANDBETWEEN(2,3)</f>
        <v>3</v>
      </c>
      <c r="AE18" s="8"/>
      <c r="AF18" s="6"/>
      <c r="AG18" s="5"/>
      <c r="AH18" s="6"/>
    </row>
    <row r="19" spans="1:34" ht="15" customHeight="1" x14ac:dyDescent="0.3">
      <c r="A19" s="6"/>
      <c r="B19" s="6"/>
      <c r="C19" s="6"/>
      <c r="D19" s="51"/>
      <c r="E19" s="220">
        <f ca="1">E18</f>
        <v>4</v>
      </c>
      <c r="F19" s="220"/>
      <c r="G19" s="220"/>
      <c r="H19" s="220"/>
      <c r="I19" s="220"/>
      <c r="J19" s="51"/>
      <c r="K19" s="51"/>
      <c r="L19" s="220">
        <f ca="1">L18</f>
        <v>5</v>
      </c>
      <c r="M19" s="220"/>
      <c r="N19" s="220"/>
      <c r="O19" s="220"/>
      <c r="P19" s="220"/>
      <c r="Q19" s="51"/>
      <c r="R19" s="51"/>
      <c r="S19" s="220" t="str">
        <f ca="1">CONCATENATE(T18,"√",U18," + ",S18)</f>
        <v>7√7 + 6</v>
      </c>
      <c r="T19" s="220"/>
      <c r="U19" s="220"/>
      <c r="V19" s="220"/>
      <c r="W19" s="220"/>
      <c r="X19" s="51"/>
      <c r="Y19" s="51"/>
      <c r="Z19" s="220" t="str">
        <f ca="1">CONCATENATE(AA18,"√",AB18," + ",Z18)</f>
        <v>10√3 + 7</v>
      </c>
      <c r="AA19" s="220"/>
      <c r="AB19" s="220"/>
      <c r="AC19" s="220"/>
      <c r="AD19" s="220"/>
      <c r="AE19" s="51"/>
      <c r="AF19" s="6"/>
      <c r="AG19" s="6"/>
      <c r="AH19" s="6"/>
    </row>
    <row r="20" spans="1:34" ht="15" customHeight="1" thickBot="1" x14ac:dyDescent="0.35">
      <c r="A20" s="6"/>
      <c r="B20" s="6"/>
      <c r="C20" s="6"/>
      <c r="D20" s="51"/>
      <c r="E20" s="221"/>
      <c r="F20" s="221"/>
      <c r="G20" s="221"/>
      <c r="H20" s="221"/>
      <c r="I20" s="221"/>
      <c r="J20" s="51"/>
      <c r="K20" s="51"/>
      <c r="L20" s="221"/>
      <c r="M20" s="221"/>
      <c r="N20" s="221"/>
      <c r="O20" s="221"/>
      <c r="P20" s="221"/>
      <c r="Q20" s="51"/>
      <c r="R20" s="51"/>
      <c r="S20" s="221"/>
      <c r="T20" s="221"/>
      <c r="U20" s="221"/>
      <c r="V20" s="221"/>
      <c r="W20" s="221"/>
      <c r="X20" s="51"/>
      <c r="Y20" s="51"/>
      <c r="Z20" s="221"/>
      <c r="AA20" s="221"/>
      <c r="AB20" s="221"/>
      <c r="AC20" s="221"/>
      <c r="AD20" s="221"/>
      <c r="AE20" s="51"/>
      <c r="AF20" s="6"/>
      <c r="AG20" s="6"/>
      <c r="AH20" s="6"/>
    </row>
    <row r="21" spans="1:34" ht="15" customHeight="1" x14ac:dyDescent="0.3">
      <c r="A21" s="6"/>
      <c r="B21" s="6"/>
      <c r="C21" s="6"/>
      <c r="D21" s="51"/>
      <c r="E21" s="217" t="str">
        <f ca="1">CONCATENATE(H18," + ",F18,"√",G18)</f>
        <v>11 + 2√5</v>
      </c>
      <c r="F21" s="217"/>
      <c r="G21" s="217"/>
      <c r="H21" s="217"/>
      <c r="I21" s="217"/>
      <c r="J21" s="51"/>
      <c r="K21" s="51"/>
      <c r="L21" s="217" t="str">
        <f ca="1">CONCATENATE(O18," - ",M18,"√",N18)</f>
        <v>14 - 2√5</v>
      </c>
      <c r="M21" s="217"/>
      <c r="N21" s="217"/>
      <c r="O21" s="217"/>
      <c r="P21" s="217"/>
      <c r="Q21" s="51"/>
      <c r="R21" s="51"/>
      <c r="S21" s="217" t="str">
        <f ca="1">CONCATENATE(V18," + ",W18,"√",U18)</f>
        <v>13 + 2√7</v>
      </c>
      <c r="T21" s="217"/>
      <c r="U21" s="217"/>
      <c r="V21" s="217"/>
      <c r="W21" s="217"/>
      <c r="X21" s="51"/>
      <c r="Y21" s="51"/>
      <c r="Z21" s="217" t="str">
        <f ca="1">CONCATENATE(AC18," + ",AD18,"√",AB18)</f>
        <v>13 + 3√3</v>
      </c>
      <c r="AA21" s="217"/>
      <c r="AB21" s="217"/>
      <c r="AC21" s="217"/>
      <c r="AD21" s="217"/>
      <c r="AE21" s="51"/>
      <c r="AF21" s="6"/>
      <c r="AG21" s="6"/>
      <c r="AH21" s="6"/>
    </row>
    <row r="22" spans="1:34" ht="15" customHeight="1" x14ac:dyDescent="0.3">
      <c r="A22" s="6"/>
      <c r="B22" s="6"/>
      <c r="C22" s="6"/>
      <c r="D22" s="51"/>
      <c r="E22" s="217"/>
      <c r="F22" s="217"/>
      <c r="G22" s="217"/>
      <c r="H22" s="217"/>
      <c r="I22" s="217"/>
      <c r="J22" s="51"/>
      <c r="K22" s="51"/>
      <c r="L22" s="217"/>
      <c r="M22" s="217"/>
      <c r="N22" s="217"/>
      <c r="O22" s="217"/>
      <c r="P22" s="217"/>
      <c r="Q22" s="51"/>
      <c r="R22" s="51"/>
      <c r="S22" s="217"/>
      <c r="T22" s="217"/>
      <c r="U22" s="217"/>
      <c r="V22" s="217"/>
      <c r="W22" s="217"/>
      <c r="X22" s="51"/>
      <c r="Y22" s="51"/>
      <c r="Z22" s="217"/>
      <c r="AA22" s="217"/>
      <c r="AB22" s="217"/>
      <c r="AC22" s="217"/>
      <c r="AD22" s="217"/>
      <c r="AE22" s="51"/>
      <c r="AF22" s="6"/>
      <c r="AG22" s="6"/>
      <c r="AH22" s="6"/>
    </row>
    <row r="23" spans="1:34"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x14ac:dyDescent="0.3">
      <c r="A24" s="6"/>
      <c r="B24" s="6"/>
      <c r="C24" s="6"/>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6"/>
      <c r="B25" s="6"/>
      <c r="C25" s="6"/>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Rationalising The Denominator</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51"/>
      <c r="E34" s="51"/>
      <c r="F34" s="220">
        <f ca="1">F9</f>
        <v>9</v>
      </c>
      <c r="G34" s="220"/>
      <c r="H34" s="220"/>
      <c r="I34" s="51"/>
      <c r="J34" s="51"/>
      <c r="K34" s="51"/>
      <c r="L34" s="51"/>
      <c r="M34" s="220">
        <f ca="1">M9</f>
        <v>19</v>
      </c>
      <c r="N34" s="220"/>
      <c r="O34" s="220"/>
      <c r="P34" s="51"/>
      <c r="Q34" s="51"/>
      <c r="R34" s="51"/>
      <c r="S34" s="51"/>
      <c r="T34" s="220">
        <f ca="1">T9</f>
        <v>8</v>
      </c>
      <c r="U34" s="220"/>
      <c r="V34" s="220"/>
      <c r="W34" s="51"/>
      <c r="X34" s="51"/>
      <c r="Y34" s="51"/>
      <c r="Z34" s="51"/>
      <c r="AA34" s="220">
        <f ca="1">AA9</f>
        <v>10</v>
      </c>
      <c r="AB34" s="220"/>
      <c r="AC34" s="220"/>
      <c r="AD34" s="51"/>
      <c r="AE34" s="51"/>
      <c r="AF34" s="3"/>
      <c r="AG34" s="3"/>
      <c r="AH34" s="3"/>
    </row>
    <row r="35" spans="1:38" ht="15" customHeight="1" thickBot="1" x14ac:dyDescent="0.35">
      <c r="A35" s="3"/>
      <c r="B35" s="3"/>
      <c r="C35" s="3"/>
      <c r="D35" s="51"/>
      <c r="E35" s="51"/>
      <c r="F35" s="221"/>
      <c r="G35" s="221"/>
      <c r="H35" s="221"/>
      <c r="I35" s="51"/>
      <c r="J35" s="51"/>
      <c r="K35" s="51"/>
      <c r="L35" s="51"/>
      <c r="M35" s="221"/>
      <c r="N35" s="221"/>
      <c r="O35" s="221"/>
      <c r="P35" s="51"/>
      <c r="Q35" s="51"/>
      <c r="R35" s="51"/>
      <c r="S35" s="51"/>
      <c r="T35" s="221"/>
      <c r="U35" s="221"/>
      <c r="V35" s="221"/>
      <c r="W35" s="51"/>
      <c r="X35" s="51"/>
      <c r="Y35" s="51"/>
      <c r="Z35" s="51"/>
      <c r="AA35" s="221"/>
      <c r="AB35" s="221"/>
      <c r="AC35" s="221"/>
      <c r="AD35" s="51"/>
      <c r="AE35" s="51"/>
      <c r="AF35" s="3"/>
      <c r="AG35" s="3"/>
      <c r="AH35" s="3"/>
    </row>
    <row r="36" spans="1:38" ht="15" customHeight="1" x14ac:dyDescent="0.3">
      <c r="A36" s="3"/>
      <c r="B36" s="3"/>
      <c r="C36" s="3"/>
      <c r="D36" s="51"/>
      <c r="E36" s="51"/>
      <c r="F36" s="217" t="str">
        <f ca="1">F11</f>
        <v>√5</v>
      </c>
      <c r="G36" s="217"/>
      <c r="H36" s="217"/>
      <c r="I36" s="51"/>
      <c r="J36" s="51"/>
      <c r="K36" s="51"/>
      <c r="L36" s="51"/>
      <c r="M36" s="217" t="str">
        <f ca="1">M11</f>
        <v>√3</v>
      </c>
      <c r="N36" s="217"/>
      <c r="O36" s="217"/>
      <c r="P36" s="51"/>
      <c r="Q36" s="51"/>
      <c r="R36" s="51"/>
      <c r="S36" s="51"/>
      <c r="T36" s="217" t="str">
        <f ca="1">T11</f>
        <v>√2</v>
      </c>
      <c r="U36" s="217"/>
      <c r="V36" s="217"/>
      <c r="W36" s="51"/>
      <c r="X36" s="51"/>
      <c r="Y36" s="51"/>
      <c r="Z36" s="51"/>
      <c r="AA36" s="217" t="str">
        <f ca="1">AA11</f>
        <v>√5</v>
      </c>
      <c r="AB36" s="217"/>
      <c r="AC36" s="217"/>
      <c r="AD36" s="51"/>
      <c r="AE36" s="51"/>
      <c r="AF36" s="3"/>
      <c r="AG36" s="3"/>
      <c r="AH36" s="3"/>
    </row>
    <row r="37" spans="1:38" ht="15" customHeight="1" x14ac:dyDescent="0.3">
      <c r="A37" s="3"/>
      <c r="B37" s="3"/>
      <c r="C37" s="3"/>
      <c r="D37" s="51"/>
      <c r="E37" s="51"/>
      <c r="F37" s="217"/>
      <c r="G37" s="217"/>
      <c r="H37" s="217"/>
      <c r="I37" s="51"/>
      <c r="J37" s="51"/>
      <c r="K37" s="51"/>
      <c r="L37" s="51"/>
      <c r="M37" s="217"/>
      <c r="N37" s="217"/>
      <c r="O37" s="217"/>
      <c r="P37" s="51"/>
      <c r="Q37" s="51"/>
      <c r="R37" s="51"/>
      <c r="S37" s="51"/>
      <c r="T37" s="217"/>
      <c r="U37" s="217"/>
      <c r="V37" s="217"/>
      <c r="W37" s="51"/>
      <c r="X37" s="51"/>
      <c r="Y37" s="51"/>
      <c r="Z37" s="51"/>
      <c r="AA37" s="217"/>
      <c r="AB37" s="217"/>
      <c r="AC37" s="217"/>
      <c r="AD37" s="51"/>
      <c r="AE37" s="51"/>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51"/>
      <c r="E39" s="51"/>
      <c r="F39" s="220">
        <f ca="1">F14</f>
        <v>15</v>
      </c>
      <c r="G39" s="220"/>
      <c r="H39" s="220"/>
      <c r="I39" s="51"/>
      <c r="J39" s="51"/>
      <c r="K39" s="51"/>
      <c r="L39" s="51"/>
      <c r="M39" s="220">
        <f ca="1">M14</f>
        <v>5</v>
      </c>
      <c r="N39" s="220"/>
      <c r="O39" s="220"/>
      <c r="P39" s="51"/>
      <c r="Q39" s="51"/>
      <c r="R39" s="51"/>
      <c r="S39" s="51"/>
      <c r="T39" s="220">
        <f ca="1">T14</f>
        <v>3</v>
      </c>
      <c r="U39" s="220"/>
      <c r="V39" s="220"/>
      <c r="W39" s="51"/>
      <c r="X39" s="51"/>
      <c r="Y39" s="51"/>
      <c r="Z39" s="51"/>
      <c r="AA39" s="220">
        <f ca="1">AA14</f>
        <v>10</v>
      </c>
      <c r="AB39" s="220"/>
      <c r="AC39" s="220"/>
      <c r="AD39" s="51"/>
      <c r="AE39" s="51"/>
      <c r="AF39" s="3"/>
      <c r="AG39" s="3"/>
      <c r="AH39" s="3"/>
    </row>
    <row r="40" spans="1:38" ht="15" customHeight="1" thickBot="1" x14ac:dyDescent="0.35">
      <c r="A40" s="3"/>
      <c r="B40" s="3"/>
      <c r="C40" s="3"/>
      <c r="D40" s="51"/>
      <c r="E40" s="51"/>
      <c r="F40" s="221"/>
      <c r="G40" s="221"/>
      <c r="H40" s="221"/>
      <c r="I40" s="51"/>
      <c r="J40" s="51"/>
      <c r="K40" s="51"/>
      <c r="L40" s="51"/>
      <c r="M40" s="221"/>
      <c r="N40" s="221"/>
      <c r="O40" s="221"/>
      <c r="P40" s="51"/>
      <c r="Q40" s="51"/>
      <c r="R40" s="51"/>
      <c r="S40" s="51"/>
      <c r="T40" s="221"/>
      <c r="U40" s="221"/>
      <c r="V40" s="221"/>
      <c r="W40" s="51"/>
      <c r="X40" s="51"/>
      <c r="Y40" s="51"/>
      <c r="Z40" s="51"/>
      <c r="AA40" s="221"/>
      <c r="AB40" s="221"/>
      <c r="AC40" s="221"/>
      <c r="AD40" s="51"/>
      <c r="AE40" s="51"/>
      <c r="AF40" s="3"/>
      <c r="AG40" s="3"/>
      <c r="AH40" s="3"/>
    </row>
    <row r="41" spans="1:38" ht="15" customHeight="1" x14ac:dyDescent="0.3">
      <c r="A41" s="3"/>
      <c r="B41" s="3"/>
      <c r="C41" s="3"/>
      <c r="D41" s="51"/>
      <c r="E41" s="51"/>
      <c r="F41" s="217" t="str">
        <f ca="1">F16</f>
        <v>15√3</v>
      </c>
      <c r="G41" s="217"/>
      <c r="H41" s="217"/>
      <c r="I41" s="51"/>
      <c r="J41" s="51"/>
      <c r="K41" s="51"/>
      <c r="L41" s="51"/>
      <c r="M41" s="217" t="str">
        <f ca="1">M16</f>
        <v>6√2</v>
      </c>
      <c r="N41" s="217"/>
      <c r="O41" s="217"/>
      <c r="P41" s="51"/>
      <c r="Q41" s="51"/>
      <c r="R41" s="51"/>
      <c r="S41" s="217" t="str">
        <f ca="1">S16</f>
        <v>√13 + 2</v>
      </c>
      <c r="T41" s="217"/>
      <c r="U41" s="217"/>
      <c r="V41" s="217"/>
      <c r="W41" s="217"/>
      <c r="X41" s="51"/>
      <c r="Y41" s="51"/>
      <c r="Z41" s="217" t="str">
        <f ca="1">Z16</f>
        <v>4 - √7</v>
      </c>
      <c r="AA41" s="217"/>
      <c r="AB41" s="217"/>
      <c r="AC41" s="217"/>
      <c r="AD41" s="217"/>
      <c r="AE41" s="51"/>
      <c r="AF41" s="3"/>
      <c r="AG41" s="3"/>
      <c r="AH41" s="3"/>
    </row>
    <row r="42" spans="1:38" ht="15" customHeight="1" x14ac:dyDescent="0.3">
      <c r="A42" s="3"/>
      <c r="B42" s="3"/>
      <c r="C42" s="3"/>
      <c r="D42" s="51"/>
      <c r="E42" s="51"/>
      <c r="F42" s="217"/>
      <c r="G42" s="217"/>
      <c r="H42" s="217"/>
      <c r="I42" s="51"/>
      <c r="J42" s="51"/>
      <c r="K42" s="51"/>
      <c r="L42" s="51"/>
      <c r="M42" s="217"/>
      <c r="N42" s="217"/>
      <c r="O42" s="217"/>
      <c r="P42" s="51"/>
      <c r="Q42" s="51"/>
      <c r="R42" s="51"/>
      <c r="S42" s="217"/>
      <c r="T42" s="217"/>
      <c r="U42" s="217"/>
      <c r="V42" s="217"/>
      <c r="W42" s="217"/>
      <c r="X42" s="51"/>
      <c r="Y42" s="51"/>
      <c r="Z42" s="217"/>
      <c r="AA42" s="217"/>
      <c r="AB42" s="217"/>
      <c r="AC42" s="217"/>
      <c r="AD42" s="217"/>
      <c r="AE42" s="51"/>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51"/>
      <c r="E44" s="220">
        <f ca="1">E19</f>
        <v>4</v>
      </c>
      <c r="F44" s="220"/>
      <c r="G44" s="220"/>
      <c r="H44" s="220"/>
      <c r="I44" s="220"/>
      <c r="J44" s="51"/>
      <c r="K44" s="51"/>
      <c r="L44" s="220">
        <f ca="1">L19</f>
        <v>5</v>
      </c>
      <c r="M44" s="220"/>
      <c r="N44" s="220"/>
      <c r="O44" s="220"/>
      <c r="P44" s="220"/>
      <c r="Q44" s="51"/>
      <c r="R44" s="51"/>
      <c r="S44" s="220" t="str">
        <f ca="1">S19</f>
        <v>7√7 + 6</v>
      </c>
      <c r="T44" s="220"/>
      <c r="U44" s="220"/>
      <c r="V44" s="220"/>
      <c r="W44" s="220"/>
      <c r="X44" s="51"/>
      <c r="Y44" s="51"/>
      <c r="Z44" s="220" t="str">
        <f ca="1">Z19</f>
        <v>10√3 + 7</v>
      </c>
      <c r="AA44" s="220"/>
      <c r="AB44" s="220"/>
      <c r="AC44" s="220"/>
      <c r="AD44" s="220"/>
      <c r="AE44" s="51"/>
      <c r="AF44" s="3"/>
      <c r="AG44" s="3"/>
      <c r="AH44" s="3"/>
    </row>
    <row r="45" spans="1:38" ht="15" customHeight="1" thickBot="1" x14ac:dyDescent="0.35">
      <c r="A45" s="3"/>
      <c r="B45" s="3"/>
      <c r="C45" s="3"/>
      <c r="D45" s="51"/>
      <c r="E45" s="221"/>
      <c r="F45" s="221"/>
      <c r="G45" s="221"/>
      <c r="H45" s="221"/>
      <c r="I45" s="221"/>
      <c r="J45" s="51"/>
      <c r="K45" s="51"/>
      <c r="L45" s="221"/>
      <c r="M45" s="221"/>
      <c r="N45" s="221"/>
      <c r="O45" s="221"/>
      <c r="P45" s="221"/>
      <c r="Q45" s="51"/>
      <c r="R45" s="51"/>
      <c r="S45" s="221"/>
      <c r="T45" s="221"/>
      <c r="U45" s="221"/>
      <c r="V45" s="221"/>
      <c r="W45" s="221"/>
      <c r="X45" s="51"/>
      <c r="Y45" s="51"/>
      <c r="Z45" s="221"/>
      <c r="AA45" s="221"/>
      <c r="AB45" s="221"/>
      <c r="AC45" s="221"/>
      <c r="AD45" s="221"/>
      <c r="AE45" s="51"/>
      <c r="AF45" s="3"/>
      <c r="AG45" s="3"/>
      <c r="AH45" s="3"/>
    </row>
    <row r="46" spans="1:38" ht="15" customHeight="1" x14ac:dyDescent="0.3">
      <c r="A46" s="3"/>
      <c r="B46" s="3"/>
      <c r="C46" s="3"/>
      <c r="D46" s="51"/>
      <c r="E46" s="217" t="str">
        <f ca="1">E21</f>
        <v>11 + 2√5</v>
      </c>
      <c r="F46" s="217"/>
      <c r="G46" s="217"/>
      <c r="H46" s="217"/>
      <c r="I46" s="217"/>
      <c r="J46" s="51"/>
      <c r="K46" s="51"/>
      <c r="L46" s="217" t="str">
        <f ca="1">L21</f>
        <v>14 - 2√5</v>
      </c>
      <c r="M46" s="217"/>
      <c r="N46" s="217"/>
      <c r="O46" s="217"/>
      <c r="P46" s="217"/>
      <c r="Q46" s="51"/>
      <c r="R46" s="51"/>
      <c r="S46" s="217" t="str">
        <f ca="1">S21</f>
        <v>13 + 2√7</v>
      </c>
      <c r="T46" s="217"/>
      <c r="U46" s="217"/>
      <c r="V46" s="217"/>
      <c r="W46" s="217"/>
      <c r="X46" s="51"/>
      <c r="Y46" s="51"/>
      <c r="Z46" s="217" t="str">
        <f ca="1">Z21</f>
        <v>13 + 3√3</v>
      </c>
      <c r="AA46" s="217"/>
      <c r="AB46" s="217"/>
      <c r="AC46" s="217"/>
      <c r="AD46" s="217"/>
      <c r="AE46" s="51"/>
      <c r="AF46" s="3"/>
      <c r="AG46" s="3"/>
      <c r="AH46" s="3"/>
    </row>
    <row r="47" spans="1:38" ht="15" customHeight="1" x14ac:dyDescent="0.3">
      <c r="A47" s="3"/>
      <c r="B47" s="3"/>
      <c r="C47" s="3"/>
      <c r="D47" s="51"/>
      <c r="E47" s="217"/>
      <c r="F47" s="217"/>
      <c r="G47" s="217"/>
      <c r="H47" s="217"/>
      <c r="I47" s="217"/>
      <c r="J47" s="51"/>
      <c r="K47" s="51"/>
      <c r="L47" s="217"/>
      <c r="M47" s="217"/>
      <c r="N47" s="217"/>
      <c r="O47" s="217"/>
      <c r="P47" s="217"/>
      <c r="Q47" s="51"/>
      <c r="R47" s="51"/>
      <c r="S47" s="217"/>
      <c r="T47" s="217"/>
      <c r="U47" s="217"/>
      <c r="V47" s="217"/>
      <c r="W47" s="217"/>
      <c r="X47" s="51"/>
      <c r="Y47" s="51"/>
      <c r="Z47" s="217"/>
      <c r="AA47" s="217"/>
      <c r="AB47" s="217"/>
      <c r="AC47" s="217"/>
      <c r="AD47" s="217"/>
      <c r="AE47" s="51"/>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Rationalising The Denominator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5">
      <c r="A58" s="3"/>
      <c r="B58" s="3"/>
      <c r="C58" s="1"/>
      <c r="D58" s="54"/>
      <c r="E58" s="54"/>
      <c r="F58" s="283" t="str">
        <f ca="1">CONCATENATE(E8,"√",F8)</f>
        <v>9√5</v>
      </c>
      <c r="G58" s="283"/>
      <c r="H58" s="283"/>
      <c r="I58" s="87"/>
      <c r="J58" s="87"/>
      <c r="K58" s="87"/>
      <c r="L58" s="283" t="str">
        <f ca="1">CONCATENATE(L8/GCD(L8,M8),"√",M8)</f>
        <v>19√3</v>
      </c>
      <c r="M58" s="283"/>
      <c r="N58" s="283"/>
      <c r="O58" s="283"/>
      <c r="P58" s="283"/>
      <c r="Q58" s="54"/>
      <c r="R58" s="237" t="str">
        <f ca="1">CONCATENATE(U8,"√",T8)</f>
        <v>4√2</v>
      </c>
      <c r="S58" s="237"/>
      <c r="T58" s="237"/>
      <c r="U58" s="237"/>
      <c r="V58" s="237"/>
      <c r="W58" s="237"/>
      <c r="X58" s="237"/>
      <c r="Y58" s="237" t="str">
        <f ca="1">CONCATENATE(AB8,"√",AA8)</f>
        <v>2√5</v>
      </c>
      <c r="Z58" s="237"/>
      <c r="AA58" s="237"/>
      <c r="AB58" s="237"/>
      <c r="AC58" s="237"/>
      <c r="AD58" s="237"/>
      <c r="AE58" s="237"/>
      <c r="AF58" s="1"/>
      <c r="AG58" s="3"/>
      <c r="AH58" s="3"/>
    </row>
    <row r="59" spans="1:34" ht="15" customHeight="1" thickBot="1" x14ac:dyDescent="0.55000000000000004">
      <c r="A59" s="3"/>
      <c r="B59" s="3"/>
      <c r="C59" s="1"/>
      <c r="D59" s="54"/>
      <c r="E59" s="54"/>
      <c r="F59" s="284"/>
      <c r="G59" s="284"/>
      <c r="H59" s="284"/>
      <c r="I59" s="87"/>
      <c r="J59" s="87"/>
      <c r="K59" s="87"/>
      <c r="L59" s="284"/>
      <c r="M59" s="284"/>
      <c r="N59" s="284"/>
      <c r="O59" s="284"/>
      <c r="P59" s="284"/>
      <c r="Q59" s="54"/>
      <c r="R59" s="237"/>
      <c r="S59" s="237"/>
      <c r="T59" s="237"/>
      <c r="U59" s="237"/>
      <c r="V59" s="237"/>
      <c r="W59" s="237"/>
      <c r="X59" s="237"/>
      <c r="Y59" s="237"/>
      <c r="Z59" s="237"/>
      <c r="AA59" s="237"/>
      <c r="AB59" s="237"/>
      <c r="AC59" s="237"/>
      <c r="AD59" s="237"/>
      <c r="AE59" s="237"/>
      <c r="AF59" s="1"/>
      <c r="AG59" s="3"/>
      <c r="AH59" s="3"/>
    </row>
    <row r="60" spans="1:34" ht="15" customHeight="1" x14ac:dyDescent="0.3">
      <c r="A60" s="3"/>
      <c r="B60" s="3"/>
      <c r="C60" s="1"/>
      <c r="D60" s="54"/>
      <c r="E60" s="54"/>
      <c r="F60" s="282">
        <f ca="1">F8</f>
        <v>5</v>
      </c>
      <c r="G60" s="282"/>
      <c r="H60" s="282"/>
      <c r="I60" s="88"/>
      <c r="J60" s="88"/>
      <c r="K60" s="88"/>
      <c r="L60" s="282">
        <f ca="1">M8/GCD(L8,M8)</f>
        <v>3</v>
      </c>
      <c r="M60" s="282"/>
      <c r="N60" s="282"/>
      <c r="O60" s="282"/>
      <c r="P60" s="282"/>
      <c r="Q60" s="54"/>
      <c r="R60" s="237"/>
      <c r="S60" s="237"/>
      <c r="T60" s="237"/>
      <c r="U60" s="237"/>
      <c r="V60" s="237"/>
      <c r="W60" s="237"/>
      <c r="X60" s="237"/>
      <c r="Y60" s="237"/>
      <c r="Z60" s="237"/>
      <c r="AA60" s="237"/>
      <c r="AB60" s="237"/>
      <c r="AC60" s="237"/>
      <c r="AD60" s="237"/>
      <c r="AE60" s="237"/>
      <c r="AF60" s="1"/>
      <c r="AG60" s="3"/>
      <c r="AH60" s="3"/>
    </row>
    <row r="61" spans="1:34" ht="15" customHeight="1" x14ac:dyDescent="0.3">
      <c r="A61" s="3"/>
      <c r="B61" s="3"/>
      <c r="C61" s="1"/>
      <c r="D61" s="54"/>
      <c r="E61" s="54"/>
      <c r="F61" s="282"/>
      <c r="G61" s="282"/>
      <c r="H61" s="282"/>
      <c r="I61" s="88"/>
      <c r="J61" s="88"/>
      <c r="K61" s="88"/>
      <c r="L61" s="282"/>
      <c r="M61" s="282"/>
      <c r="N61" s="282"/>
      <c r="O61" s="282"/>
      <c r="P61" s="282"/>
      <c r="Q61" s="54"/>
      <c r="R61" s="237"/>
      <c r="S61" s="237"/>
      <c r="T61" s="237"/>
      <c r="U61" s="237"/>
      <c r="V61" s="237"/>
      <c r="W61" s="237"/>
      <c r="X61" s="237"/>
      <c r="Y61" s="237"/>
      <c r="Z61" s="237"/>
      <c r="AA61" s="237"/>
      <c r="AB61" s="237"/>
      <c r="AC61" s="237"/>
      <c r="AD61" s="237"/>
      <c r="AE61" s="237"/>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5">
      <c r="A63" s="3"/>
      <c r="B63" s="3"/>
      <c r="C63" s="1"/>
      <c r="D63" s="54"/>
      <c r="E63" s="54"/>
      <c r="F63" s="283" t="str">
        <f ca="1">CONCATENATE(IF(H13/GCD(H13,(H13*F13))=1,"",H13/GCD(H13,(H13*F13))),"√",F13)</f>
        <v>√3</v>
      </c>
      <c r="G63" s="283"/>
      <c r="H63" s="283"/>
      <c r="I63" s="87"/>
      <c r="J63" s="87"/>
      <c r="K63" s="87"/>
      <c r="L63" s="87"/>
      <c r="M63" s="283" t="str">
        <f ca="1">CONCATENATE(IF(O13/GCD(O13,(L13*M13))=1,"",O13/GCD(O13,(L13*M13))),"√",M13)</f>
        <v>5√2</v>
      </c>
      <c r="N63" s="283"/>
      <c r="O63" s="283"/>
      <c r="P63" s="87"/>
      <c r="Q63" s="87"/>
      <c r="R63" s="87"/>
      <c r="S63" s="283" t="str">
        <f ca="1">CONCATENATE(IF(S13/GCD(S13,S13*U13,T13-U13^2)=1,"",S13/GCD(S13,S13*U13,T13-U13^2)),"√",T13," - ",(S13*U13)/GCD(S13,S13*U13,T13-U13^2))</f>
        <v>√13 - 2</v>
      </c>
      <c r="T63" s="283"/>
      <c r="U63" s="283"/>
      <c r="V63" s="283"/>
      <c r="W63" s="283"/>
      <c r="X63" s="87"/>
      <c r="Y63" s="87"/>
      <c r="Z63" s="283" t="str">
        <f ca="1">CONCATENATE((Z13*AA13)/GCD(Z13*AA13,Z13,AA13^2-AB13)," + ",IF((Z13)/GCD(Z13*AA13,Z13,AA13^2-AB13)=1,"",(Z13)/GCD(Z13*AA13,Z13,AA13^2-AB13)),"√",AB13)</f>
        <v>40 + 10√7</v>
      </c>
      <c r="AA63" s="283"/>
      <c r="AB63" s="283"/>
      <c r="AC63" s="283"/>
      <c r="AD63" s="283"/>
      <c r="AE63" s="54"/>
      <c r="AF63" s="1"/>
      <c r="AG63" s="3"/>
      <c r="AH63" s="3"/>
    </row>
    <row r="64" spans="1:34" ht="15" customHeight="1" thickBot="1" x14ac:dyDescent="0.55000000000000004">
      <c r="A64" s="3"/>
      <c r="B64" s="3"/>
      <c r="C64" s="1"/>
      <c r="D64" s="54"/>
      <c r="E64" s="54"/>
      <c r="F64" s="284"/>
      <c r="G64" s="284"/>
      <c r="H64" s="284"/>
      <c r="I64" s="87"/>
      <c r="J64" s="87"/>
      <c r="K64" s="87"/>
      <c r="L64" s="87"/>
      <c r="M64" s="284"/>
      <c r="N64" s="284"/>
      <c r="O64" s="284"/>
      <c r="P64" s="87"/>
      <c r="Q64" s="87"/>
      <c r="R64" s="87"/>
      <c r="S64" s="284"/>
      <c r="T64" s="284"/>
      <c r="U64" s="284"/>
      <c r="V64" s="284"/>
      <c r="W64" s="284"/>
      <c r="X64" s="87"/>
      <c r="Y64" s="87"/>
      <c r="Z64" s="284"/>
      <c r="AA64" s="284"/>
      <c r="AB64" s="284"/>
      <c r="AC64" s="284"/>
      <c r="AD64" s="284"/>
      <c r="AE64" s="54"/>
      <c r="AF64" s="1"/>
      <c r="AG64" s="3"/>
      <c r="AH64" s="3"/>
    </row>
    <row r="65" spans="1:34" ht="15" customHeight="1" x14ac:dyDescent="0.3">
      <c r="A65" s="3"/>
      <c r="B65" s="3"/>
      <c r="C65" s="1"/>
      <c r="D65" s="54"/>
      <c r="E65" s="54"/>
      <c r="F65" s="282">
        <f ca="1">(H13*F13)/GCD(E13,(H13*F13))</f>
        <v>3</v>
      </c>
      <c r="G65" s="282"/>
      <c r="H65" s="282"/>
      <c r="I65" s="88"/>
      <c r="J65" s="88"/>
      <c r="K65" s="88"/>
      <c r="L65" s="88"/>
      <c r="M65" s="282">
        <f ca="1">(L13*M13)/GCD(O13,(L13*M13))</f>
        <v>12</v>
      </c>
      <c r="N65" s="282"/>
      <c r="O65" s="282"/>
      <c r="P65" s="88"/>
      <c r="Q65" s="88"/>
      <c r="R65" s="88"/>
      <c r="S65" s="281">
        <f ca="1">(T13-U13^2)/GCD(S13,S13*U13,T13-U13^2)</f>
        <v>3</v>
      </c>
      <c r="T65" s="281"/>
      <c r="U65" s="281"/>
      <c r="V65" s="281"/>
      <c r="W65" s="281"/>
      <c r="X65" s="88"/>
      <c r="Y65" s="88"/>
      <c r="Z65" s="281">
        <f ca="1">(AA13^2-AB13)/GCD(Z13*AA13,Z13,AA13^2-AB13)</f>
        <v>9</v>
      </c>
      <c r="AA65" s="281"/>
      <c r="AB65" s="281"/>
      <c r="AC65" s="281"/>
      <c r="AD65" s="281"/>
      <c r="AE65" s="54"/>
      <c r="AF65" s="1"/>
      <c r="AG65" s="3"/>
      <c r="AH65" s="3"/>
    </row>
    <row r="66" spans="1:34" ht="15" customHeight="1" x14ac:dyDescent="0.3">
      <c r="A66" s="3"/>
      <c r="B66" s="3"/>
      <c r="C66" s="1"/>
      <c r="D66" s="54"/>
      <c r="E66" s="54"/>
      <c r="F66" s="282"/>
      <c r="G66" s="282"/>
      <c r="H66" s="282"/>
      <c r="I66" s="88"/>
      <c r="J66" s="88"/>
      <c r="K66" s="88"/>
      <c r="L66" s="88"/>
      <c r="M66" s="282"/>
      <c r="N66" s="282"/>
      <c r="O66" s="282"/>
      <c r="P66" s="88"/>
      <c r="Q66" s="88"/>
      <c r="R66" s="88"/>
      <c r="S66" s="282"/>
      <c r="T66" s="282"/>
      <c r="U66" s="282"/>
      <c r="V66" s="282"/>
      <c r="W66" s="282"/>
      <c r="X66" s="88"/>
      <c r="Y66" s="88"/>
      <c r="Z66" s="282"/>
      <c r="AA66" s="282"/>
      <c r="AB66" s="282"/>
      <c r="AC66" s="282"/>
      <c r="AD66" s="282"/>
      <c r="AE66" s="54"/>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5">
      <c r="A68" s="3"/>
      <c r="B68" s="3"/>
      <c r="C68" s="1"/>
      <c r="D68" s="54"/>
      <c r="E68" s="262" t="str">
        <f ca="1">CONCATENATE(E18*H18/GCD(E18*H18,E18*F18,H18^2-((F18^2)*G18))," - ",IF(E18*F18/GCD(E18*H18,E18*F18,H18^2-((F18^2)*G18))=1,"",E18*F18/GCD(E18*H18,E18*F18,H18^2-((F18^2)*G18))),"√",G18)</f>
        <v>44 - 8√5</v>
      </c>
      <c r="F68" s="262"/>
      <c r="G68" s="262"/>
      <c r="H68" s="262"/>
      <c r="I68" s="262"/>
      <c r="J68" s="87"/>
      <c r="K68" s="87"/>
      <c r="L68" s="262" t="str">
        <f ca="1">CONCATENATE(L18*O18/GCD(L18*O18,L18*M18,O18^2-((M18^2)*N18))," + ",IF(L18*M18/GCD(L18*O18,L18*M18,O18^2-((M18^2)*N18))=1,"",L18*M18/GCD(L18*O18,L18*M18,O18^2-((M18^2)*N18))),"√",N18)</f>
        <v>35 + 5√5</v>
      </c>
      <c r="M68" s="262"/>
      <c r="N68" s="262"/>
      <c r="O68" s="262"/>
      <c r="P68" s="262"/>
      <c r="Q68" s="87"/>
      <c r="R68" s="87"/>
      <c r="S68" s="262" t="str">
        <f ca="1">CONCATENATE((T18*V18-S18*W18)/IF(S18*V18-T18*W18*U18&lt;0,GCD(T18*V18-S18*W18,(S18*V18-T18*W18*U18)*-1,V18^2-W18^2*U18),GCD(T18*V18-S18*W18,S18*V18-T18*W18*U18,V18^2-W18^2*U18)),"√",U18,IF(S18*V18-T18*W18*U18&lt;0," - "," + "),IF(S18*V18-T18*W18*U18&lt;0,((S18*V18-T18*W18*U18)*-1)/GCD(T18*V18-S18*W18,(S18*V18-T18*W18*U18)*-1,V18^2-W18^2*U18),(S18*V18-T18*W18*U18)/GCD(T18*V18-S18*W18,S18*V18-T18*W18*U18,V18^2-W18^2*U18)))</f>
        <v>79√7 - 20</v>
      </c>
      <c r="T68" s="262"/>
      <c r="U68" s="262"/>
      <c r="V68" s="262"/>
      <c r="W68" s="262"/>
      <c r="X68" s="87"/>
      <c r="Y68" s="87"/>
      <c r="Z68" s="262" t="str">
        <f ca="1">CONCATENATE(IF((AA18*AC18-Z18*AD18)/GCD(AA18*AC18-Z18*AD18,IF(Z18*AC18-AA18*AD18*AB18&lt;0,(Z18*AC18-AA18*AD18*AB18)*-1,Z18*AC18-AA18*AD18*AB18),AC18^2-(AD18^2*AB18))=1,"",(AA18*AC18-Z18*AD18)/GCD(AA18*AC18-Z18*AD18,IF(Z18*AC18-AA18*AD18*AB18&lt;0,(Z18*AC18-AA18*AD18*AB18)*-1,Z18*AC18-AA18*AD18*AB18),AC18^2-(AD18^2*AB18))),"√",AB18,IF(Z18*AC18-AA18*AD18*AB18&lt;0," - "," + "),IF(Z18*AC18-AA18*AD18*AB18&lt;0,((Z18*AC18-AA18*AD18*AB18)*-1)/GCD(AA18*AC18-Z18*AD18,IF(Z18*AC18-AA18*AD18*AB18&lt;0,(Z18*AC18-AA18*AD18*AB18)*-1,Z18*AC18-AA18*AD18*AB18),AC18^2-(AD18^2*AB18)),(Z18*AC18-AA18*AD18*AB18)/GCD(AA18*AC18-Z18*AD18,IF(Z18*AC18-AA18*AD18*AB18&lt;0,(Z18*AC18-AA18*AD18*AB18)*-1,Z18*AC18-AA18*AD18*AB18),AC18^2-(AD18^2*AB18))))</f>
        <v>109√3 + 1</v>
      </c>
      <c r="AA68" s="262"/>
      <c r="AB68" s="262"/>
      <c r="AC68" s="262"/>
      <c r="AD68" s="262"/>
      <c r="AE68" s="87"/>
      <c r="AF68" s="1"/>
      <c r="AG68" s="3"/>
      <c r="AH68" s="3"/>
    </row>
    <row r="69" spans="1:34" ht="15" customHeight="1" thickBot="1" x14ac:dyDescent="0.55000000000000004">
      <c r="A69" s="3"/>
      <c r="B69" s="3"/>
      <c r="C69" s="1"/>
      <c r="D69" s="54"/>
      <c r="E69" s="263"/>
      <c r="F69" s="263"/>
      <c r="G69" s="263"/>
      <c r="H69" s="263"/>
      <c r="I69" s="263"/>
      <c r="J69" s="87"/>
      <c r="K69" s="87"/>
      <c r="L69" s="263"/>
      <c r="M69" s="263"/>
      <c r="N69" s="263"/>
      <c r="O69" s="263"/>
      <c r="P69" s="263"/>
      <c r="Q69" s="87"/>
      <c r="R69" s="87"/>
      <c r="S69" s="263"/>
      <c r="T69" s="263"/>
      <c r="U69" s="263"/>
      <c r="V69" s="263"/>
      <c r="W69" s="263"/>
      <c r="X69" s="87"/>
      <c r="Y69" s="87"/>
      <c r="Z69" s="263"/>
      <c r="AA69" s="263"/>
      <c r="AB69" s="263"/>
      <c r="AC69" s="263"/>
      <c r="AD69" s="263"/>
      <c r="AE69" s="87"/>
      <c r="AF69" s="1"/>
      <c r="AG69" s="3"/>
      <c r="AH69" s="3"/>
    </row>
    <row r="70" spans="1:34" ht="15" customHeight="1" x14ac:dyDescent="0.3">
      <c r="A70" s="3"/>
      <c r="B70" s="3"/>
      <c r="C70" s="1"/>
      <c r="D70" s="54"/>
      <c r="E70" s="280">
        <f ca="1">(H18^2-((F18^2)*G18))/GCD(E18*H18,E18*F18,H18^2-((F18^2)*G18))</f>
        <v>101</v>
      </c>
      <c r="F70" s="280"/>
      <c r="G70" s="280"/>
      <c r="H70" s="280"/>
      <c r="I70" s="280"/>
      <c r="J70" s="89"/>
      <c r="K70" s="89"/>
      <c r="L70" s="280">
        <f ca="1">(O18^2-((M18^2)*N18))/GCD(L18*O18,L18*M18,O18^2-((M18^2)*N18))</f>
        <v>88</v>
      </c>
      <c r="M70" s="280"/>
      <c r="N70" s="280"/>
      <c r="O70" s="280"/>
      <c r="P70" s="280"/>
      <c r="Q70" s="89"/>
      <c r="R70" s="89"/>
      <c r="S70" s="266">
        <f ca="1">(V18^2-W18^2*U18)/IF(S18*V18-T18*W18*U18&lt;0,GCD(T18*V18-S18*W18,(S18*V18-T18*W18*U18)*-1,V18^2-W18^2*U18),GCD(T18*V18-S18*W18,S18*V18-T18*W18*U18,V18^2-W18^2*U18))</f>
        <v>141</v>
      </c>
      <c r="T70" s="266"/>
      <c r="U70" s="266"/>
      <c r="V70" s="266"/>
      <c r="W70" s="266"/>
      <c r="X70" s="89"/>
      <c r="Y70" s="89"/>
      <c r="Z70" s="266">
        <f ca="1">(AC18^2-(AD18^2*AB18))/GCD(AA18*AC18-Z18*AD18,IF(Z18*AC18-AA18*AD18*AB18&lt;0,(Z18*AC18-AA18*AD18*AB18)*-1,Z18*AC18-AA18*AD18*AB18),AC18^2-(AD18^2*AB18))</f>
        <v>142</v>
      </c>
      <c r="AA70" s="266"/>
      <c r="AB70" s="266"/>
      <c r="AC70" s="266"/>
      <c r="AD70" s="266"/>
      <c r="AE70" s="54"/>
      <c r="AF70" s="1"/>
      <c r="AG70" s="3"/>
      <c r="AH70" s="3"/>
    </row>
    <row r="71" spans="1:34" ht="15" customHeight="1" x14ac:dyDescent="0.3">
      <c r="A71" s="3"/>
      <c r="B71" s="3"/>
      <c r="C71" s="1"/>
      <c r="D71" s="54"/>
      <c r="E71" s="266"/>
      <c r="F71" s="266"/>
      <c r="G71" s="266"/>
      <c r="H71" s="266"/>
      <c r="I71" s="266"/>
      <c r="J71" s="89"/>
      <c r="K71" s="89"/>
      <c r="L71" s="266"/>
      <c r="M71" s="266"/>
      <c r="N71" s="266"/>
      <c r="O71" s="266"/>
      <c r="P71" s="266"/>
      <c r="Q71" s="89"/>
      <c r="R71" s="89"/>
      <c r="S71" s="266"/>
      <c r="T71" s="266"/>
      <c r="U71" s="266"/>
      <c r="V71" s="266"/>
      <c r="W71" s="266"/>
      <c r="X71" s="89"/>
      <c r="Y71" s="89"/>
      <c r="Z71" s="266"/>
      <c r="AA71" s="266"/>
      <c r="AB71" s="266"/>
      <c r="AC71" s="266"/>
      <c r="AD71" s="266"/>
      <c r="AE71" s="54"/>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Rationalising The Denominator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5">
      <c r="A83" s="3"/>
      <c r="B83" s="3"/>
      <c r="C83" s="1"/>
      <c r="D83" s="54"/>
      <c r="E83" s="54"/>
      <c r="F83" s="283" t="str">
        <f ca="1">F58</f>
        <v>9√5</v>
      </c>
      <c r="G83" s="283"/>
      <c r="H83" s="283"/>
      <c r="I83" s="87"/>
      <c r="J83" s="87"/>
      <c r="K83" s="87"/>
      <c r="L83" s="87"/>
      <c r="M83" s="283" t="str">
        <f ca="1">L58</f>
        <v>19√3</v>
      </c>
      <c r="N83" s="283"/>
      <c r="O83" s="283"/>
      <c r="P83" s="54"/>
      <c r="Q83" s="54"/>
      <c r="R83" s="237" t="str">
        <f ca="1">R58</f>
        <v>4√2</v>
      </c>
      <c r="S83" s="237"/>
      <c r="T83" s="237"/>
      <c r="U83" s="237"/>
      <c r="V83" s="237"/>
      <c r="W83" s="237"/>
      <c r="X83" s="237"/>
      <c r="Y83" s="237" t="str">
        <f ca="1">Y58</f>
        <v>2√5</v>
      </c>
      <c r="Z83" s="237"/>
      <c r="AA83" s="237"/>
      <c r="AB83" s="237"/>
      <c r="AC83" s="237"/>
      <c r="AD83" s="237"/>
      <c r="AE83" s="237"/>
      <c r="AF83" s="1"/>
      <c r="AG83" s="3"/>
      <c r="AH83" s="3"/>
    </row>
    <row r="84" spans="1:34" ht="15" customHeight="1" thickBot="1" x14ac:dyDescent="0.55000000000000004">
      <c r="A84" s="3"/>
      <c r="B84" s="3"/>
      <c r="C84" s="1"/>
      <c r="D84" s="54"/>
      <c r="E84" s="54"/>
      <c r="F84" s="284"/>
      <c r="G84" s="284"/>
      <c r="H84" s="284"/>
      <c r="I84" s="87"/>
      <c r="J84" s="87"/>
      <c r="K84" s="87"/>
      <c r="L84" s="87"/>
      <c r="M84" s="284"/>
      <c r="N84" s="284"/>
      <c r="O84" s="284"/>
      <c r="P84" s="54"/>
      <c r="Q84" s="54"/>
      <c r="R84" s="237"/>
      <c r="S84" s="237"/>
      <c r="T84" s="237"/>
      <c r="U84" s="237"/>
      <c r="V84" s="237"/>
      <c r="W84" s="237"/>
      <c r="X84" s="237"/>
      <c r="Y84" s="237"/>
      <c r="Z84" s="237"/>
      <c r="AA84" s="237"/>
      <c r="AB84" s="237"/>
      <c r="AC84" s="237"/>
      <c r="AD84" s="237"/>
      <c r="AE84" s="237"/>
      <c r="AF84" s="1"/>
      <c r="AG84" s="3"/>
      <c r="AH84" s="3"/>
    </row>
    <row r="85" spans="1:34" ht="15" customHeight="1" x14ac:dyDescent="0.3">
      <c r="A85" s="3"/>
      <c r="B85" s="3"/>
      <c r="C85" s="1"/>
      <c r="D85" s="54"/>
      <c r="E85" s="54"/>
      <c r="F85" s="282">
        <f ca="1">F60</f>
        <v>5</v>
      </c>
      <c r="G85" s="282"/>
      <c r="H85" s="282"/>
      <c r="I85" s="88"/>
      <c r="J85" s="88"/>
      <c r="K85" s="88"/>
      <c r="L85" s="88"/>
      <c r="M85" s="282">
        <f ca="1">L60</f>
        <v>3</v>
      </c>
      <c r="N85" s="282"/>
      <c r="O85" s="282"/>
      <c r="P85" s="54"/>
      <c r="Q85" s="54"/>
      <c r="R85" s="237"/>
      <c r="S85" s="237"/>
      <c r="T85" s="237"/>
      <c r="U85" s="237"/>
      <c r="V85" s="237"/>
      <c r="W85" s="237"/>
      <c r="X85" s="237"/>
      <c r="Y85" s="237"/>
      <c r="Z85" s="237"/>
      <c r="AA85" s="237"/>
      <c r="AB85" s="237"/>
      <c r="AC85" s="237"/>
      <c r="AD85" s="237"/>
      <c r="AE85" s="237"/>
      <c r="AF85" s="1"/>
      <c r="AG85" s="3"/>
      <c r="AH85" s="3"/>
    </row>
    <row r="86" spans="1:34" ht="15" customHeight="1" x14ac:dyDescent="0.3">
      <c r="A86" s="3"/>
      <c r="B86" s="3"/>
      <c r="C86" s="1"/>
      <c r="D86" s="54"/>
      <c r="E86" s="54"/>
      <c r="F86" s="282"/>
      <c r="G86" s="282"/>
      <c r="H86" s="282"/>
      <c r="I86" s="88"/>
      <c r="J86" s="88"/>
      <c r="K86" s="88"/>
      <c r="L86" s="88"/>
      <c r="M86" s="282"/>
      <c r="N86" s="282"/>
      <c r="O86" s="282"/>
      <c r="P86" s="54"/>
      <c r="Q86" s="54"/>
      <c r="R86" s="237"/>
      <c r="S86" s="237"/>
      <c r="T86" s="237"/>
      <c r="U86" s="237"/>
      <c r="V86" s="237"/>
      <c r="W86" s="237"/>
      <c r="X86" s="237"/>
      <c r="Y86" s="237"/>
      <c r="Z86" s="237"/>
      <c r="AA86" s="237"/>
      <c r="AB86" s="237"/>
      <c r="AC86" s="237"/>
      <c r="AD86" s="237"/>
      <c r="AE86" s="237"/>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5">
      <c r="A88" s="3"/>
      <c r="B88" s="3"/>
      <c r="C88" s="1"/>
      <c r="D88" s="54"/>
      <c r="E88" s="54"/>
      <c r="F88" s="283" t="str">
        <f ca="1">F63</f>
        <v>√3</v>
      </c>
      <c r="G88" s="283"/>
      <c r="H88" s="283"/>
      <c r="I88" s="87"/>
      <c r="J88" s="87"/>
      <c r="K88" s="87"/>
      <c r="L88" s="87"/>
      <c r="M88" s="283" t="str">
        <f ca="1">M63</f>
        <v>5√2</v>
      </c>
      <c r="N88" s="283"/>
      <c r="O88" s="283"/>
      <c r="P88" s="87"/>
      <c r="Q88" s="87"/>
      <c r="R88" s="87"/>
      <c r="S88" s="283" t="str">
        <f ca="1">S63</f>
        <v>√13 - 2</v>
      </c>
      <c r="T88" s="283"/>
      <c r="U88" s="283"/>
      <c r="V88" s="283"/>
      <c r="W88" s="283"/>
      <c r="X88" s="87"/>
      <c r="Y88" s="87"/>
      <c r="Z88" s="283" t="str">
        <f ca="1">Z63</f>
        <v>40 + 10√7</v>
      </c>
      <c r="AA88" s="283"/>
      <c r="AB88" s="283"/>
      <c r="AC88" s="283"/>
      <c r="AD88" s="283"/>
      <c r="AE88" s="54"/>
      <c r="AF88" s="1"/>
      <c r="AG88" s="3"/>
      <c r="AH88" s="3"/>
    </row>
    <row r="89" spans="1:34" ht="15" customHeight="1" thickBot="1" x14ac:dyDescent="0.55000000000000004">
      <c r="A89" s="3"/>
      <c r="B89" s="3"/>
      <c r="C89" s="1"/>
      <c r="D89" s="54"/>
      <c r="E89" s="54"/>
      <c r="F89" s="284"/>
      <c r="G89" s="284"/>
      <c r="H89" s="284"/>
      <c r="I89" s="87"/>
      <c r="J89" s="87"/>
      <c r="K89" s="87"/>
      <c r="L89" s="87"/>
      <c r="M89" s="284"/>
      <c r="N89" s="284"/>
      <c r="O89" s="284"/>
      <c r="P89" s="87"/>
      <c r="Q89" s="87"/>
      <c r="R89" s="87"/>
      <c r="S89" s="284"/>
      <c r="T89" s="284"/>
      <c r="U89" s="284"/>
      <c r="V89" s="284"/>
      <c r="W89" s="284"/>
      <c r="X89" s="87"/>
      <c r="Y89" s="87"/>
      <c r="Z89" s="284"/>
      <c r="AA89" s="284"/>
      <c r="AB89" s="284"/>
      <c r="AC89" s="284"/>
      <c r="AD89" s="284"/>
      <c r="AE89" s="54"/>
      <c r="AF89" s="1"/>
      <c r="AG89" s="3"/>
      <c r="AH89" s="3"/>
    </row>
    <row r="90" spans="1:34" ht="15" customHeight="1" x14ac:dyDescent="0.3">
      <c r="A90" s="3"/>
      <c r="B90" s="3"/>
      <c r="C90" s="1"/>
      <c r="D90" s="54"/>
      <c r="E90" s="54"/>
      <c r="F90" s="282">
        <f ca="1">F65</f>
        <v>3</v>
      </c>
      <c r="G90" s="282"/>
      <c r="H90" s="282"/>
      <c r="I90" s="88"/>
      <c r="J90" s="88"/>
      <c r="K90" s="88"/>
      <c r="L90" s="88"/>
      <c r="M90" s="282">
        <f ca="1">M65</f>
        <v>12</v>
      </c>
      <c r="N90" s="282"/>
      <c r="O90" s="282"/>
      <c r="P90" s="88"/>
      <c r="Q90" s="88"/>
      <c r="R90" s="88"/>
      <c r="S90" s="281">
        <f ca="1">S65</f>
        <v>3</v>
      </c>
      <c r="T90" s="281"/>
      <c r="U90" s="281"/>
      <c r="V90" s="281"/>
      <c r="W90" s="281"/>
      <c r="X90" s="88"/>
      <c r="Y90" s="88"/>
      <c r="Z90" s="281">
        <f ca="1">Z65</f>
        <v>9</v>
      </c>
      <c r="AA90" s="281"/>
      <c r="AB90" s="281"/>
      <c r="AC90" s="281"/>
      <c r="AD90" s="281"/>
      <c r="AE90" s="54"/>
      <c r="AF90" s="1"/>
      <c r="AG90" s="3"/>
      <c r="AH90" s="3"/>
    </row>
    <row r="91" spans="1:34" ht="15" customHeight="1" x14ac:dyDescent="0.3">
      <c r="A91" s="3"/>
      <c r="B91" s="3"/>
      <c r="C91" s="1"/>
      <c r="D91" s="54"/>
      <c r="E91" s="54"/>
      <c r="F91" s="282"/>
      <c r="G91" s="282"/>
      <c r="H91" s="282"/>
      <c r="I91" s="88"/>
      <c r="J91" s="88"/>
      <c r="K91" s="88"/>
      <c r="L91" s="88"/>
      <c r="M91" s="282"/>
      <c r="N91" s="282"/>
      <c r="O91" s="282"/>
      <c r="P91" s="88"/>
      <c r="Q91" s="88"/>
      <c r="R91" s="88"/>
      <c r="S91" s="282"/>
      <c r="T91" s="282"/>
      <c r="U91" s="282"/>
      <c r="V91" s="282"/>
      <c r="W91" s="282"/>
      <c r="X91" s="88"/>
      <c r="Y91" s="88"/>
      <c r="Z91" s="282"/>
      <c r="AA91" s="282"/>
      <c r="AB91" s="282"/>
      <c r="AC91" s="282"/>
      <c r="AD91" s="282"/>
      <c r="AE91" s="54"/>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5">
      <c r="A93" s="3"/>
      <c r="B93" s="3"/>
      <c r="C93" s="1"/>
      <c r="D93" s="54"/>
      <c r="E93" s="262" t="str">
        <f ca="1">E68</f>
        <v>44 - 8√5</v>
      </c>
      <c r="F93" s="262"/>
      <c r="G93" s="262"/>
      <c r="H93" s="262"/>
      <c r="I93" s="262"/>
      <c r="J93" s="87"/>
      <c r="K93" s="87"/>
      <c r="L93" s="262" t="str">
        <f ca="1">L68</f>
        <v>35 + 5√5</v>
      </c>
      <c r="M93" s="262"/>
      <c r="N93" s="262"/>
      <c r="O93" s="262"/>
      <c r="P93" s="262"/>
      <c r="Q93" s="87"/>
      <c r="R93" s="87"/>
      <c r="S93" s="262" t="str">
        <f ca="1">S68</f>
        <v>79√7 - 20</v>
      </c>
      <c r="T93" s="262"/>
      <c r="U93" s="262"/>
      <c r="V93" s="262"/>
      <c r="W93" s="262"/>
      <c r="X93" s="87"/>
      <c r="Y93" s="87"/>
      <c r="Z93" s="262" t="str">
        <f ca="1">Z68</f>
        <v>109√3 + 1</v>
      </c>
      <c r="AA93" s="262"/>
      <c r="AB93" s="262"/>
      <c r="AC93" s="262"/>
      <c r="AD93" s="262"/>
      <c r="AE93" s="87"/>
      <c r="AF93" s="1"/>
      <c r="AG93" s="3"/>
      <c r="AH93" s="3"/>
    </row>
    <row r="94" spans="1:34" ht="15" customHeight="1" thickBot="1" x14ac:dyDescent="0.55000000000000004">
      <c r="A94" s="3"/>
      <c r="B94" s="3"/>
      <c r="C94" s="1"/>
      <c r="D94" s="54"/>
      <c r="E94" s="263"/>
      <c r="F94" s="263"/>
      <c r="G94" s="263"/>
      <c r="H94" s="263"/>
      <c r="I94" s="263"/>
      <c r="J94" s="87"/>
      <c r="K94" s="87"/>
      <c r="L94" s="263"/>
      <c r="M94" s="263"/>
      <c r="N94" s="263"/>
      <c r="O94" s="263"/>
      <c r="P94" s="263"/>
      <c r="Q94" s="87"/>
      <c r="R94" s="87"/>
      <c r="S94" s="263"/>
      <c r="T94" s="263"/>
      <c r="U94" s="263"/>
      <c r="V94" s="263"/>
      <c r="W94" s="263"/>
      <c r="X94" s="87"/>
      <c r="Y94" s="87"/>
      <c r="Z94" s="263"/>
      <c r="AA94" s="263"/>
      <c r="AB94" s="263"/>
      <c r="AC94" s="263"/>
      <c r="AD94" s="263"/>
      <c r="AE94" s="87"/>
      <c r="AF94" s="1"/>
      <c r="AG94" s="3"/>
      <c r="AH94" s="3"/>
    </row>
    <row r="95" spans="1:34" ht="15" customHeight="1" x14ac:dyDescent="0.3">
      <c r="A95" s="3"/>
      <c r="B95" s="3"/>
      <c r="C95" s="1"/>
      <c r="D95" s="54"/>
      <c r="E95" s="266">
        <f ca="1">E70</f>
        <v>101</v>
      </c>
      <c r="F95" s="266"/>
      <c r="G95" s="266"/>
      <c r="H95" s="266"/>
      <c r="I95" s="266"/>
      <c r="J95" s="88"/>
      <c r="K95" s="88"/>
      <c r="L95" s="266">
        <f ca="1">L70</f>
        <v>88</v>
      </c>
      <c r="M95" s="266"/>
      <c r="N95" s="266"/>
      <c r="O95" s="266"/>
      <c r="P95" s="266"/>
      <c r="Q95" s="88"/>
      <c r="R95" s="88"/>
      <c r="S95" s="266">
        <f ca="1">S70</f>
        <v>141</v>
      </c>
      <c r="T95" s="266"/>
      <c r="U95" s="266"/>
      <c r="V95" s="266"/>
      <c r="W95" s="266"/>
      <c r="X95" s="88"/>
      <c r="Y95" s="88"/>
      <c r="Z95" s="266">
        <f ca="1">Z70</f>
        <v>142</v>
      </c>
      <c r="AA95" s="266"/>
      <c r="AB95" s="266"/>
      <c r="AC95" s="266"/>
      <c r="AD95" s="266"/>
      <c r="AE95" s="54"/>
      <c r="AF95" s="1"/>
      <c r="AG95" s="3"/>
      <c r="AH95" s="3"/>
    </row>
    <row r="96" spans="1:34" ht="15" customHeight="1" x14ac:dyDescent="0.3">
      <c r="A96" s="3"/>
      <c r="B96" s="3"/>
      <c r="C96" s="1"/>
      <c r="D96" s="54"/>
      <c r="E96" s="266"/>
      <c r="F96" s="266"/>
      <c r="G96" s="266"/>
      <c r="H96" s="266"/>
      <c r="I96" s="266"/>
      <c r="J96" s="88"/>
      <c r="K96" s="88"/>
      <c r="L96" s="266"/>
      <c r="M96" s="266"/>
      <c r="N96" s="266"/>
      <c r="O96" s="266"/>
      <c r="P96" s="266"/>
      <c r="Q96" s="88"/>
      <c r="R96" s="88"/>
      <c r="S96" s="266"/>
      <c r="T96" s="266"/>
      <c r="U96" s="266"/>
      <c r="V96" s="266"/>
      <c r="W96" s="266"/>
      <c r="X96" s="88"/>
      <c r="Y96" s="88"/>
      <c r="Z96" s="266"/>
      <c r="AA96" s="266"/>
      <c r="AB96" s="266"/>
      <c r="AC96" s="266"/>
      <c r="AD96" s="266"/>
      <c r="AE96" s="54"/>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vH023KYFM2e9hOhCQh38PYbkohBJnQmIVd/1tXmAbjR8IatXwTtX93SCodADiuGgiuzgSiVP09Uz7Ui1Zk0iqQ==" saltValue="/NpRQ+n1gIyVNgKSa0oplA==" spinCount="100000" sheet="1" objects="1" scenarios="1"/>
  <mergeCells count="96">
    <mergeCell ref="F11:H12"/>
    <mergeCell ref="M11:O12"/>
    <mergeCell ref="T11:V12"/>
    <mergeCell ref="AA11:AC12"/>
    <mergeCell ref="D2:Z6"/>
    <mergeCell ref="F9:H10"/>
    <mergeCell ref="M9:O10"/>
    <mergeCell ref="T9:V10"/>
    <mergeCell ref="AA9:AC10"/>
    <mergeCell ref="F14:H15"/>
    <mergeCell ref="M14:O15"/>
    <mergeCell ref="T14:V15"/>
    <mergeCell ref="S16:W17"/>
    <mergeCell ref="Z16:AD17"/>
    <mergeCell ref="AA14:AC15"/>
    <mergeCell ref="F16:H17"/>
    <mergeCell ref="M16:O17"/>
    <mergeCell ref="E21:I22"/>
    <mergeCell ref="E19:I20"/>
    <mergeCell ref="L19:P20"/>
    <mergeCell ref="L21:P22"/>
    <mergeCell ref="Z19:AD20"/>
    <mergeCell ref="Z21:AD22"/>
    <mergeCell ref="S19:W20"/>
    <mergeCell ref="S21:W22"/>
    <mergeCell ref="AA34:AC35"/>
    <mergeCell ref="F39:H40"/>
    <mergeCell ref="M39:O40"/>
    <mergeCell ref="T39:V40"/>
    <mergeCell ref="AA39:AC40"/>
    <mergeCell ref="F36:H37"/>
    <mergeCell ref="M36:O37"/>
    <mergeCell ref="T36:V37"/>
    <mergeCell ref="AA36:AC37"/>
    <mergeCell ref="F34:H35"/>
    <mergeCell ref="M34:O35"/>
    <mergeCell ref="T34:V35"/>
    <mergeCell ref="F41:H42"/>
    <mergeCell ref="M41:O42"/>
    <mergeCell ref="S41:W42"/>
    <mergeCell ref="Z41:AD42"/>
    <mergeCell ref="Z44:AD45"/>
    <mergeCell ref="L44:P45"/>
    <mergeCell ref="L46:P47"/>
    <mergeCell ref="D51:Z55"/>
    <mergeCell ref="Z46:AD47"/>
    <mergeCell ref="S44:W45"/>
    <mergeCell ref="S46:W47"/>
    <mergeCell ref="E93:I94"/>
    <mergeCell ref="E95:I96"/>
    <mergeCell ref="Z93:AD94"/>
    <mergeCell ref="Z95:AD96"/>
    <mergeCell ref="F88:H89"/>
    <mergeCell ref="M88:O89"/>
    <mergeCell ref="F90:H91"/>
    <mergeCell ref="M90:O91"/>
    <mergeCell ref="S88:W89"/>
    <mergeCell ref="Z88:AD89"/>
    <mergeCell ref="Z90:AD91"/>
    <mergeCell ref="S90:W91"/>
    <mergeCell ref="L95:P96"/>
    <mergeCell ref="S93:W94"/>
    <mergeCell ref="S95:W96"/>
    <mergeCell ref="L93:P94"/>
    <mergeCell ref="R83:X86"/>
    <mergeCell ref="Y83:AE86"/>
    <mergeCell ref="L58:P59"/>
    <mergeCell ref="L60:P61"/>
    <mergeCell ref="D76:Z80"/>
    <mergeCell ref="F83:H84"/>
    <mergeCell ref="M83:O84"/>
    <mergeCell ref="F85:H86"/>
    <mergeCell ref="M85:O86"/>
    <mergeCell ref="F63:H64"/>
    <mergeCell ref="M63:O64"/>
    <mergeCell ref="F65:H66"/>
    <mergeCell ref="M65:O66"/>
    <mergeCell ref="S63:W64"/>
    <mergeCell ref="Z63:AD64"/>
    <mergeCell ref="S68:W69"/>
    <mergeCell ref="D27:Z31"/>
    <mergeCell ref="Z68:AD69"/>
    <mergeCell ref="Z70:AD71"/>
    <mergeCell ref="L68:P69"/>
    <mergeCell ref="L70:P71"/>
    <mergeCell ref="E68:I69"/>
    <mergeCell ref="E70:I71"/>
    <mergeCell ref="Z65:AD66"/>
    <mergeCell ref="S65:W66"/>
    <mergeCell ref="F58:H59"/>
    <mergeCell ref="F60:H61"/>
    <mergeCell ref="R58:X61"/>
    <mergeCell ref="Y58:AE61"/>
    <mergeCell ref="S70:W71"/>
    <mergeCell ref="E46:I47"/>
    <mergeCell ref="E44:I45"/>
  </mergeCells>
  <conditionalFormatting sqref="S65:AD66 S90:AD91 E70:AD71 E95:AD96">
    <cfRule type="cellIs" dxfId="1" priority="1" operator="equal">
      <formula>1</formula>
    </cfRule>
  </conditionalFormatting>
  <hyperlinks>
    <hyperlink ref="A1" location="Contents!A1" display="Go Back" xr:uid="{00000000-0004-0000-1900-000000000000}"/>
  </hyperlinks>
  <pageMargins left="0.25" right="0.25"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tint="0.79998168889431442"/>
  </sheetPr>
  <dimension ref="A1:AL98"/>
  <sheetViews>
    <sheetView zoomScaleNormal="100" workbookViewId="0"/>
  </sheetViews>
  <sheetFormatPr defaultColWidth="2.88671875" defaultRowHeight="14.4" x14ac:dyDescent="0.3"/>
  <cols>
    <col min="5" max="5" width="2.88671875" customWidth="1"/>
    <col min="12" max="12" width="2.88671875" customWidth="1"/>
    <col min="19" max="20" width="2.88671875" customWidth="1"/>
    <col min="26" max="26" width="2.88671875" customWidth="1"/>
    <col min="33" max="33"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26" t="s">
        <v>32</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34"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34"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34"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34"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RANDBETWEEN(17,92)</f>
        <v>72</v>
      </c>
      <c r="F8" s="5"/>
      <c r="G8" s="5"/>
      <c r="H8" s="5"/>
      <c r="I8" s="5"/>
      <c r="J8" s="5"/>
      <c r="K8" s="5" t="s">
        <v>1</v>
      </c>
      <c r="L8" s="8">
        <f ca="1">RANDBETWEEN(124,458)</f>
        <v>239</v>
      </c>
      <c r="M8" s="5"/>
      <c r="N8" s="5"/>
      <c r="O8" s="5"/>
      <c r="P8" s="5"/>
      <c r="Q8" s="5"/>
      <c r="R8" s="5" t="s">
        <v>2</v>
      </c>
      <c r="S8" s="8">
        <f ca="1">RANDBETWEEN(1250,1800)</f>
        <v>1535</v>
      </c>
      <c r="T8" s="5"/>
      <c r="U8" s="5"/>
      <c r="V8" s="5"/>
      <c r="W8" s="5"/>
      <c r="X8" s="5"/>
      <c r="Y8" s="5" t="s">
        <v>3</v>
      </c>
      <c r="Z8" s="8">
        <f ca="1">RANDBETWEEN(1250,18000)</f>
        <v>1774</v>
      </c>
      <c r="AA8" s="5"/>
      <c r="AB8" s="5"/>
      <c r="AC8" s="5"/>
      <c r="AD8" s="5"/>
      <c r="AE8" s="5"/>
      <c r="AF8" s="3"/>
      <c r="AG8" s="3"/>
      <c r="AH8" s="3"/>
    </row>
    <row r="9" spans="1:34" ht="15" customHeight="1" x14ac:dyDescent="0.3">
      <c r="A9" s="3"/>
      <c r="B9" s="3"/>
      <c r="C9" s="3"/>
      <c r="D9" s="217">
        <f ca="1">E8</f>
        <v>72</v>
      </c>
      <c r="E9" s="217"/>
      <c r="F9" s="217"/>
      <c r="G9" s="217"/>
      <c r="H9" s="217"/>
      <c r="I9" s="217"/>
      <c r="J9" s="217"/>
      <c r="K9" s="217">
        <f ca="1">L8</f>
        <v>239</v>
      </c>
      <c r="L9" s="217"/>
      <c r="M9" s="217"/>
      <c r="N9" s="217"/>
      <c r="O9" s="217"/>
      <c r="P9" s="217"/>
      <c r="Q9" s="217"/>
      <c r="R9" s="217">
        <f ca="1">S8</f>
        <v>1535</v>
      </c>
      <c r="S9" s="217"/>
      <c r="T9" s="217"/>
      <c r="U9" s="217"/>
      <c r="V9" s="217"/>
      <c r="W9" s="217"/>
      <c r="X9" s="217"/>
      <c r="Y9" s="217">
        <f ca="1">Z8</f>
        <v>1774</v>
      </c>
      <c r="Z9" s="217"/>
      <c r="AA9" s="217"/>
      <c r="AB9" s="217"/>
      <c r="AC9" s="217"/>
      <c r="AD9" s="217"/>
      <c r="AE9" s="217"/>
      <c r="AF9" s="9" t="s">
        <v>266</v>
      </c>
      <c r="AG9" s="9">
        <v>-1</v>
      </c>
      <c r="AH9" s="3"/>
    </row>
    <row r="10" spans="1:34"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9" t="s">
        <v>267</v>
      </c>
      <c r="AG10" s="9">
        <v>-2</v>
      </c>
      <c r="AH10" s="3"/>
    </row>
    <row r="11" spans="1:34" ht="15" customHeight="1" x14ac:dyDescent="0.3">
      <c r="A11" s="3"/>
      <c r="B11" s="3"/>
      <c r="C11" s="3"/>
      <c r="D11" s="243" t="str">
        <f ca="1">INDEX($AF$9:$AF$18,RANDBETWEEN(1,1))</f>
        <v>to the nearest ten</v>
      </c>
      <c r="E11" s="243"/>
      <c r="F11" s="243"/>
      <c r="G11" s="243"/>
      <c r="H11" s="243"/>
      <c r="I11" s="243"/>
      <c r="J11" s="243"/>
      <c r="K11" s="243" t="str">
        <f ca="1">INDEX($AF$9:$AF$18,RANDBETWEEN(1,2))</f>
        <v>to the nearest hundred</v>
      </c>
      <c r="L11" s="243"/>
      <c r="M11" s="243"/>
      <c r="N11" s="243"/>
      <c r="O11" s="243"/>
      <c r="P11" s="243"/>
      <c r="Q11" s="243"/>
      <c r="R11" s="243" t="str">
        <f ca="1">INDEX($AF$9:$AF$18,RANDBETWEEN(2,3))</f>
        <v>to the nearest hundred</v>
      </c>
      <c r="S11" s="243"/>
      <c r="T11" s="243"/>
      <c r="U11" s="243"/>
      <c r="V11" s="243"/>
      <c r="W11" s="243"/>
      <c r="X11" s="243"/>
      <c r="Y11" s="243" t="str">
        <f ca="1">INDEX($AF$9:$AF$18,RANDBETWEEN(2,3))</f>
        <v>to the nearest thousand</v>
      </c>
      <c r="Z11" s="243"/>
      <c r="AA11" s="243"/>
      <c r="AB11" s="243"/>
      <c r="AC11" s="243"/>
      <c r="AD11" s="243"/>
      <c r="AE11" s="243"/>
      <c r="AF11" s="9" t="s">
        <v>268</v>
      </c>
      <c r="AG11" s="9">
        <v>-3</v>
      </c>
      <c r="AH11" s="3"/>
    </row>
    <row r="12" spans="1:34" ht="15" customHeight="1" x14ac:dyDescent="0.3">
      <c r="A12" s="3"/>
      <c r="B12" s="3"/>
      <c r="C12" s="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9" t="s">
        <v>275</v>
      </c>
      <c r="AG12" s="9">
        <v>0</v>
      </c>
      <c r="AH12" s="3"/>
    </row>
    <row r="13" spans="1:34" x14ac:dyDescent="0.3">
      <c r="A13" s="3"/>
      <c r="B13" s="3"/>
      <c r="C13" s="3"/>
      <c r="D13" s="5" t="s">
        <v>4</v>
      </c>
      <c r="E13" s="8">
        <f ca="1">RANDBETWEEN(10595,301000)/10^RANDBETWEEN(3,5)</f>
        <v>4.3848000000000003</v>
      </c>
      <c r="F13" s="5"/>
      <c r="G13" s="5"/>
      <c r="H13" s="5"/>
      <c r="I13" s="5"/>
      <c r="J13" s="5"/>
      <c r="K13" s="5" t="s">
        <v>5</v>
      </c>
      <c r="L13" s="8">
        <f ca="1">RANDBETWEEN(10595,301000)/10^RANDBETWEEN(3,5)</f>
        <v>96.512</v>
      </c>
      <c r="M13" s="5"/>
      <c r="N13" s="5"/>
      <c r="O13" s="5"/>
      <c r="P13" s="5"/>
      <c r="Q13" s="5"/>
      <c r="R13" s="5" t="s">
        <v>6</v>
      </c>
      <c r="S13" s="8">
        <f ca="1">RANDBETWEEN(10595,301000)/10^RANDBETWEEN(3,5)</f>
        <v>0.51337999999999995</v>
      </c>
      <c r="T13" s="5"/>
      <c r="U13" s="5"/>
      <c r="V13" s="5"/>
      <c r="W13" s="5"/>
      <c r="X13" s="5"/>
      <c r="Y13" s="5" t="s">
        <v>7</v>
      </c>
      <c r="Z13" s="8">
        <f ca="1">RANDBETWEEN(10595,301000)/10^RANDBETWEEN(3,5)</f>
        <v>2.3787600000000002</v>
      </c>
      <c r="AA13" s="5"/>
      <c r="AB13" s="5"/>
      <c r="AC13" s="5"/>
      <c r="AD13" s="5"/>
      <c r="AE13" s="5"/>
      <c r="AF13" s="9" t="s">
        <v>269</v>
      </c>
      <c r="AG13" s="9">
        <v>1</v>
      </c>
      <c r="AH13" s="3"/>
    </row>
    <row r="14" spans="1:34" ht="15" customHeight="1" x14ac:dyDescent="0.3">
      <c r="A14" s="3"/>
      <c r="B14" s="3"/>
      <c r="C14" s="3"/>
      <c r="D14" s="217">
        <f ca="1">E13</f>
        <v>4.3848000000000003</v>
      </c>
      <c r="E14" s="217"/>
      <c r="F14" s="217"/>
      <c r="G14" s="217"/>
      <c r="H14" s="217"/>
      <c r="I14" s="217"/>
      <c r="J14" s="217"/>
      <c r="K14" s="217">
        <f ca="1">L13</f>
        <v>96.512</v>
      </c>
      <c r="L14" s="217"/>
      <c r="M14" s="217"/>
      <c r="N14" s="217"/>
      <c r="O14" s="217"/>
      <c r="P14" s="217"/>
      <c r="Q14" s="217"/>
      <c r="R14" s="217">
        <f ca="1">S13</f>
        <v>0.51337999999999995</v>
      </c>
      <c r="S14" s="217"/>
      <c r="T14" s="217"/>
      <c r="U14" s="217"/>
      <c r="V14" s="217"/>
      <c r="W14" s="217"/>
      <c r="X14" s="217"/>
      <c r="Y14" s="217">
        <f ca="1">Z13</f>
        <v>2.3787600000000002</v>
      </c>
      <c r="Z14" s="217"/>
      <c r="AA14" s="217"/>
      <c r="AB14" s="217"/>
      <c r="AC14" s="217"/>
      <c r="AD14" s="217"/>
      <c r="AE14" s="217"/>
      <c r="AF14" s="9" t="s">
        <v>270</v>
      </c>
      <c r="AG14" s="9">
        <v>2</v>
      </c>
      <c r="AH14" s="3"/>
    </row>
    <row r="15" spans="1:34"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9" t="s">
        <v>273</v>
      </c>
      <c r="AG15" s="9">
        <v>1</v>
      </c>
      <c r="AH15" s="3"/>
    </row>
    <row r="16" spans="1:34" ht="15" customHeight="1" x14ac:dyDescent="0.3">
      <c r="A16" s="3"/>
      <c r="B16" s="3"/>
      <c r="C16" s="3"/>
      <c r="D16" s="243" t="str">
        <f ca="1">INDEX($AF$9:$AF$18,RANDBETWEEN(4,5))</f>
        <v>to one decimal place</v>
      </c>
      <c r="E16" s="243"/>
      <c r="F16" s="243"/>
      <c r="G16" s="243"/>
      <c r="H16" s="243"/>
      <c r="I16" s="243"/>
      <c r="J16" s="243"/>
      <c r="K16" s="243" t="str">
        <f ca="1">INDEX($AF$9:$AF$18,RANDBETWEEN(5,6))</f>
        <v>to two decimal places</v>
      </c>
      <c r="L16" s="243"/>
      <c r="M16" s="243"/>
      <c r="N16" s="243"/>
      <c r="O16" s="243"/>
      <c r="P16" s="243"/>
      <c r="Q16" s="243"/>
      <c r="R16" s="243" t="str">
        <f ca="1">INDEX($AF$9:$AF$18,RANDBETWEEN(6,7))</f>
        <v>to the nearest tenth</v>
      </c>
      <c r="S16" s="243"/>
      <c r="T16" s="243"/>
      <c r="U16" s="243"/>
      <c r="V16" s="243"/>
      <c r="W16" s="243"/>
      <c r="X16" s="243"/>
      <c r="Y16" s="243" t="str">
        <f ca="1">INDEX($AF$9:$AF$18,RANDBETWEEN(7,8))</f>
        <v>to the nearest tenth</v>
      </c>
      <c r="Z16" s="243"/>
      <c r="AA16" s="243"/>
      <c r="AB16" s="243"/>
      <c r="AC16" s="243"/>
      <c r="AD16" s="243"/>
      <c r="AE16" s="243"/>
      <c r="AF16" s="9" t="s">
        <v>274</v>
      </c>
      <c r="AG16" s="9">
        <v>2</v>
      </c>
      <c r="AH16" s="3"/>
    </row>
    <row r="17" spans="1:38" ht="15" customHeight="1" x14ac:dyDescent="0.3">
      <c r="A17" s="3"/>
      <c r="B17" s="3"/>
      <c r="C17" s="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9" t="s">
        <v>271</v>
      </c>
      <c r="AG17" s="9">
        <v>1</v>
      </c>
      <c r="AH17" s="3"/>
    </row>
    <row r="18" spans="1:38" x14ac:dyDescent="0.3">
      <c r="A18" s="3"/>
      <c r="B18" s="3"/>
      <c r="C18" s="3"/>
      <c r="D18" s="5" t="s">
        <v>8</v>
      </c>
      <c r="E18" s="8">
        <f ca="1">RANDBETWEEN(1250,18000)</f>
        <v>1993</v>
      </c>
      <c r="F18" s="5"/>
      <c r="G18" s="5"/>
      <c r="H18" s="5"/>
      <c r="I18" s="5"/>
      <c r="J18" s="5"/>
      <c r="K18" s="5" t="s">
        <v>9</v>
      </c>
      <c r="L18" s="8">
        <f ca="1">RANDBETWEEN(10595,301000)/10^RANDBETWEEN(3,5)</f>
        <v>274.83100000000002</v>
      </c>
      <c r="M18" s="5"/>
      <c r="N18" s="5"/>
      <c r="O18" s="5"/>
      <c r="P18" s="5"/>
      <c r="Q18" s="5"/>
      <c r="R18" s="5" t="s">
        <v>10</v>
      </c>
      <c r="S18" s="8">
        <f ca="1">RANDBETWEEN(10595,301000)/10^RANDBETWEEN(3,5)</f>
        <v>0.72253000000000001</v>
      </c>
      <c r="T18" s="5"/>
      <c r="U18" s="5"/>
      <c r="V18" s="5"/>
      <c r="W18" s="5"/>
      <c r="X18" s="5"/>
      <c r="Y18" s="5" t="s">
        <v>11</v>
      </c>
      <c r="Z18" s="8">
        <f ca="1">RANDBETWEEN(1059,9010)/10^RANDBETWEEN(3,6)</f>
        <v>0.28439999999999999</v>
      </c>
      <c r="AA18" s="5"/>
      <c r="AB18" s="5"/>
      <c r="AC18" s="5"/>
      <c r="AD18" s="5"/>
      <c r="AE18" s="5"/>
      <c r="AF18" s="9" t="s">
        <v>272</v>
      </c>
      <c r="AG18" s="9">
        <v>2</v>
      </c>
      <c r="AH18" s="3"/>
      <c r="AL18" s="10"/>
    </row>
    <row r="19" spans="1:38" ht="15" customHeight="1" x14ac:dyDescent="0.3">
      <c r="A19" s="3"/>
      <c r="B19" s="3"/>
      <c r="C19" s="3"/>
      <c r="D19" s="217">
        <f ca="1">E18</f>
        <v>1993</v>
      </c>
      <c r="E19" s="217"/>
      <c r="F19" s="217"/>
      <c r="G19" s="217"/>
      <c r="H19" s="217"/>
      <c r="I19" s="217"/>
      <c r="J19" s="217"/>
      <c r="K19" s="217">
        <f ca="1">L18</f>
        <v>274.83100000000002</v>
      </c>
      <c r="L19" s="217"/>
      <c r="M19" s="217"/>
      <c r="N19" s="217"/>
      <c r="O19" s="217"/>
      <c r="P19" s="217"/>
      <c r="Q19" s="217"/>
      <c r="R19" s="217">
        <f ca="1">S18</f>
        <v>0.72253000000000001</v>
      </c>
      <c r="S19" s="217"/>
      <c r="T19" s="217"/>
      <c r="U19" s="217"/>
      <c r="V19" s="217"/>
      <c r="W19" s="217"/>
      <c r="X19" s="217"/>
      <c r="Y19" s="217">
        <f ca="1">Z18</f>
        <v>0.28439999999999999</v>
      </c>
      <c r="Z19" s="217"/>
      <c r="AA19" s="217"/>
      <c r="AB19" s="217"/>
      <c r="AC19" s="217"/>
      <c r="AD19" s="217"/>
      <c r="AE19" s="217"/>
      <c r="AF19" s="6"/>
      <c r="AG19" s="5"/>
      <c r="AH19" s="3"/>
    </row>
    <row r="20" spans="1:38" ht="15" customHeight="1" x14ac:dyDescent="0.3">
      <c r="A20" s="3"/>
      <c r="B20" s="3"/>
      <c r="C20" s="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3"/>
      <c r="AG20" s="3"/>
      <c r="AH20" s="3"/>
    </row>
    <row r="21" spans="1:38" ht="15" customHeight="1" x14ac:dyDescent="0.3">
      <c r="A21" s="3"/>
      <c r="B21" s="3"/>
      <c r="C21" s="3"/>
      <c r="D21" s="243" t="str">
        <f ca="1">INDEX($AF$9:$AF$18,RANDBETWEEN(9,10))</f>
        <v>to two significant figures</v>
      </c>
      <c r="E21" s="243"/>
      <c r="F21" s="243"/>
      <c r="G21" s="243"/>
      <c r="H21" s="243"/>
      <c r="I21" s="243"/>
      <c r="J21" s="243"/>
      <c r="K21" s="243" t="str">
        <f ca="1">INDEX($AF$9:$AF$18,RANDBETWEEN(9,10))</f>
        <v>to two significant figures</v>
      </c>
      <c r="L21" s="243"/>
      <c r="M21" s="243"/>
      <c r="N21" s="243"/>
      <c r="O21" s="243"/>
      <c r="P21" s="243"/>
      <c r="Q21" s="243"/>
      <c r="R21" s="243" t="str">
        <f ca="1">INDEX($AF$9:$AF$18,RANDBETWEEN(9,10))</f>
        <v>to two significant figures</v>
      </c>
      <c r="S21" s="243"/>
      <c r="T21" s="243"/>
      <c r="U21" s="243"/>
      <c r="V21" s="243"/>
      <c r="W21" s="243"/>
      <c r="X21" s="243"/>
      <c r="Y21" s="243" t="str">
        <f ca="1">INDEX($AF$9:$AF$18,RANDBETWEEN(9,10))</f>
        <v>to one significant figure</v>
      </c>
      <c r="Z21" s="243"/>
      <c r="AA21" s="243"/>
      <c r="AB21" s="243"/>
      <c r="AC21" s="243"/>
      <c r="AD21" s="243"/>
      <c r="AE21" s="243"/>
      <c r="AF21" s="3"/>
      <c r="AG21" s="3"/>
      <c r="AH21" s="3"/>
    </row>
    <row r="22" spans="1:38" ht="15" customHeight="1" x14ac:dyDescent="0.3">
      <c r="A22" s="3"/>
      <c r="B22" s="3"/>
      <c r="C22" s="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3"/>
      <c r="AG22" s="3"/>
      <c r="AH22" s="3"/>
    </row>
    <row r="23" spans="1:38"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8"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Rounding</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f ca="1">D9</f>
        <v>72</v>
      </c>
      <c r="E34" s="217"/>
      <c r="F34" s="217"/>
      <c r="G34" s="217"/>
      <c r="H34" s="217"/>
      <c r="I34" s="217"/>
      <c r="J34" s="217"/>
      <c r="K34" s="217">
        <f ca="1">K9</f>
        <v>239</v>
      </c>
      <c r="L34" s="217"/>
      <c r="M34" s="217"/>
      <c r="N34" s="217"/>
      <c r="O34" s="217"/>
      <c r="P34" s="217"/>
      <c r="Q34" s="217"/>
      <c r="R34" s="217">
        <f ca="1">R9</f>
        <v>1535</v>
      </c>
      <c r="S34" s="217"/>
      <c r="T34" s="217"/>
      <c r="U34" s="217"/>
      <c r="V34" s="217"/>
      <c r="W34" s="217"/>
      <c r="X34" s="217"/>
      <c r="Y34" s="217">
        <f ca="1">Y9</f>
        <v>1774</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43" t="str">
        <f ca="1">D11</f>
        <v>to the nearest ten</v>
      </c>
      <c r="E36" s="243"/>
      <c r="F36" s="243"/>
      <c r="G36" s="243"/>
      <c r="H36" s="243"/>
      <c r="I36" s="243"/>
      <c r="J36" s="243"/>
      <c r="K36" s="243" t="str">
        <f ca="1">K11</f>
        <v>to the nearest hundred</v>
      </c>
      <c r="L36" s="243"/>
      <c r="M36" s="243"/>
      <c r="N36" s="243"/>
      <c r="O36" s="243"/>
      <c r="P36" s="243"/>
      <c r="Q36" s="243"/>
      <c r="R36" s="243" t="str">
        <f ca="1">R11</f>
        <v>to the nearest hundred</v>
      </c>
      <c r="S36" s="243"/>
      <c r="T36" s="243"/>
      <c r="U36" s="243"/>
      <c r="V36" s="243"/>
      <c r="W36" s="243"/>
      <c r="X36" s="243"/>
      <c r="Y36" s="243" t="str">
        <f ca="1">Y11</f>
        <v>to the nearest thousand</v>
      </c>
      <c r="Z36" s="243"/>
      <c r="AA36" s="243"/>
      <c r="AB36" s="243"/>
      <c r="AC36" s="243"/>
      <c r="AD36" s="243"/>
      <c r="AE36" s="243"/>
      <c r="AF36" s="3"/>
      <c r="AG36" s="3"/>
      <c r="AH36" s="3"/>
    </row>
    <row r="37" spans="1:38" ht="15" customHeight="1" x14ac:dyDescent="0.3">
      <c r="A37" s="3"/>
      <c r="B37" s="3"/>
      <c r="C37" s="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f ca="1">D14</f>
        <v>4.3848000000000003</v>
      </c>
      <c r="E39" s="217"/>
      <c r="F39" s="217"/>
      <c r="G39" s="217"/>
      <c r="H39" s="217"/>
      <c r="I39" s="217"/>
      <c r="J39" s="217"/>
      <c r="K39" s="217">
        <f ca="1">K14</f>
        <v>96.512</v>
      </c>
      <c r="L39" s="217"/>
      <c r="M39" s="217"/>
      <c r="N39" s="217"/>
      <c r="O39" s="217"/>
      <c r="P39" s="217"/>
      <c r="Q39" s="217"/>
      <c r="R39" s="217">
        <f ca="1">R14</f>
        <v>0.51337999999999995</v>
      </c>
      <c r="S39" s="217"/>
      <c r="T39" s="217"/>
      <c r="U39" s="217"/>
      <c r="V39" s="217"/>
      <c r="W39" s="217"/>
      <c r="X39" s="217"/>
      <c r="Y39" s="217">
        <f ca="1">Y14</f>
        <v>2.3787600000000002</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43" t="str">
        <f ca="1">D16</f>
        <v>to one decimal place</v>
      </c>
      <c r="E41" s="243"/>
      <c r="F41" s="243"/>
      <c r="G41" s="243"/>
      <c r="H41" s="243"/>
      <c r="I41" s="243"/>
      <c r="J41" s="243"/>
      <c r="K41" s="243" t="str">
        <f ca="1">K16</f>
        <v>to two decimal places</v>
      </c>
      <c r="L41" s="243"/>
      <c r="M41" s="243"/>
      <c r="N41" s="243"/>
      <c r="O41" s="243"/>
      <c r="P41" s="243"/>
      <c r="Q41" s="243"/>
      <c r="R41" s="243" t="str">
        <f ca="1">R16</f>
        <v>to the nearest tenth</v>
      </c>
      <c r="S41" s="243"/>
      <c r="T41" s="243"/>
      <c r="U41" s="243"/>
      <c r="V41" s="243"/>
      <c r="W41" s="243"/>
      <c r="X41" s="243"/>
      <c r="Y41" s="243" t="str">
        <f ca="1">Y16</f>
        <v>to the nearest tenth</v>
      </c>
      <c r="Z41" s="243"/>
      <c r="AA41" s="243"/>
      <c r="AB41" s="243"/>
      <c r="AC41" s="243"/>
      <c r="AD41" s="243"/>
      <c r="AE41" s="243"/>
      <c r="AF41" s="3"/>
      <c r="AG41" s="3"/>
      <c r="AH41" s="3"/>
    </row>
    <row r="42" spans="1:38" ht="15" customHeight="1" x14ac:dyDescent="0.3">
      <c r="A42" s="3"/>
      <c r="B42" s="3"/>
      <c r="C42" s="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f ca="1">D19</f>
        <v>1993</v>
      </c>
      <c r="E44" s="217"/>
      <c r="F44" s="217"/>
      <c r="G44" s="217"/>
      <c r="H44" s="217"/>
      <c r="I44" s="217"/>
      <c r="J44" s="217"/>
      <c r="K44" s="217">
        <f ca="1">K19</f>
        <v>274.83100000000002</v>
      </c>
      <c r="L44" s="217"/>
      <c r="M44" s="217"/>
      <c r="N44" s="217"/>
      <c r="O44" s="217"/>
      <c r="P44" s="217"/>
      <c r="Q44" s="217"/>
      <c r="R44" s="217">
        <f ca="1">R19</f>
        <v>0.72253000000000001</v>
      </c>
      <c r="S44" s="217"/>
      <c r="T44" s="217"/>
      <c r="U44" s="217"/>
      <c r="V44" s="217"/>
      <c r="W44" s="217"/>
      <c r="X44" s="217"/>
      <c r="Y44" s="217">
        <f ca="1">Y19</f>
        <v>0.28439999999999999</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43" t="str">
        <f ca="1">D21</f>
        <v>to two significant figures</v>
      </c>
      <c r="E46" s="243"/>
      <c r="F46" s="243"/>
      <c r="G46" s="243"/>
      <c r="H46" s="243"/>
      <c r="I46" s="243"/>
      <c r="J46" s="243"/>
      <c r="K46" s="243" t="str">
        <f ca="1">K21</f>
        <v>to two significant figures</v>
      </c>
      <c r="L46" s="243"/>
      <c r="M46" s="243"/>
      <c r="N46" s="243"/>
      <c r="O46" s="243"/>
      <c r="P46" s="243"/>
      <c r="Q46" s="243"/>
      <c r="R46" s="243" t="str">
        <f ca="1">R21</f>
        <v>to two significant figures</v>
      </c>
      <c r="S46" s="243"/>
      <c r="T46" s="243"/>
      <c r="U46" s="243"/>
      <c r="V46" s="243"/>
      <c r="W46" s="243"/>
      <c r="X46" s="243"/>
      <c r="Y46" s="243" t="str">
        <f ca="1">Y21</f>
        <v>to one significant figure</v>
      </c>
      <c r="Z46" s="243"/>
      <c r="AA46" s="243"/>
      <c r="AB46" s="243"/>
      <c r="AC46" s="243"/>
      <c r="AD46" s="243"/>
      <c r="AE46" s="243"/>
      <c r="AF46" s="3"/>
      <c r="AG46" s="3"/>
      <c r="AH46" s="3"/>
    </row>
    <row r="47" spans="1:38" ht="15" customHeight="1" x14ac:dyDescent="0.3">
      <c r="A47" s="3"/>
      <c r="B47" s="3"/>
      <c r="C47" s="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Rounding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ROUND(D9,VLOOKUP(D11,$AF$9:$AG$18,2,FALSE))</f>
        <v>70</v>
      </c>
      <c r="E58" s="230"/>
      <c r="F58" s="230"/>
      <c r="G58" s="230"/>
      <c r="H58" s="230"/>
      <c r="I58" s="230"/>
      <c r="J58" s="230"/>
      <c r="K58" s="230">
        <f ca="1">ROUND(K9,VLOOKUP(K11,$AF$9:$AG$18,2,FALSE))</f>
        <v>200</v>
      </c>
      <c r="L58" s="230"/>
      <c r="M58" s="230"/>
      <c r="N58" s="230"/>
      <c r="O58" s="230"/>
      <c r="P58" s="230"/>
      <c r="Q58" s="230"/>
      <c r="R58" s="230">
        <f ca="1">ROUND(R9,VLOOKUP(R11,$AF$9:$AG$18,2,FALSE))</f>
        <v>1500</v>
      </c>
      <c r="S58" s="230"/>
      <c r="T58" s="230"/>
      <c r="U58" s="230"/>
      <c r="V58" s="230"/>
      <c r="W58" s="230"/>
      <c r="X58" s="230"/>
      <c r="Y58" s="230">
        <f ca="1">ROUND(Y9,VLOOKUP(Y11,$AF$9:$AG$18,2,FALSE))</f>
        <v>2000</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ROUND(D14,VLOOKUP(D16,$AF$9:$AG$18,2,FALSE))</f>
        <v>4.4000000000000004</v>
      </c>
      <c r="E63" s="230"/>
      <c r="F63" s="230"/>
      <c r="G63" s="230"/>
      <c r="H63" s="230"/>
      <c r="I63" s="230"/>
      <c r="J63" s="230"/>
      <c r="K63" s="230">
        <f ca="1">ROUND(K14,VLOOKUP(K16,$AF$9:$AG$18,2,FALSE))</f>
        <v>96.51</v>
      </c>
      <c r="L63" s="230"/>
      <c r="M63" s="230"/>
      <c r="N63" s="230"/>
      <c r="O63" s="230"/>
      <c r="P63" s="230"/>
      <c r="Q63" s="230"/>
      <c r="R63" s="230">
        <f ca="1">ROUND(R14,VLOOKUP(R16,$AF$9:$AG$18,2,FALSE))</f>
        <v>0.5</v>
      </c>
      <c r="S63" s="230"/>
      <c r="T63" s="230"/>
      <c r="U63" s="230"/>
      <c r="V63" s="230"/>
      <c r="W63" s="230"/>
      <c r="X63" s="230"/>
      <c r="Y63" s="230">
        <f ca="1">ROUND(Y14,VLOOKUP(Y16,$AF$9:$AG$18,2,FALSE))</f>
        <v>2.4</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3">
      <c r="A68" s="3"/>
      <c r="B68" s="3"/>
      <c r="C68" s="1"/>
      <c r="D68" s="230">
        <f ca="1">ROUND(D19,VLOOKUP(D21,$AF$9:$AG$18,2,FALSE)-(1+INT(LOG10(ABS(D19)))))</f>
        <v>2000</v>
      </c>
      <c r="E68" s="230"/>
      <c r="F68" s="230"/>
      <c r="G68" s="230"/>
      <c r="H68" s="230"/>
      <c r="I68" s="230"/>
      <c r="J68" s="230"/>
      <c r="K68" s="230">
        <f ca="1">ROUND(K19,VLOOKUP(K21,$AF$9:$AG$18,2,FALSE)-(1+INT(LOG10(ABS(K19)))))</f>
        <v>270</v>
      </c>
      <c r="L68" s="230"/>
      <c r="M68" s="230"/>
      <c r="N68" s="230"/>
      <c r="O68" s="230"/>
      <c r="P68" s="230"/>
      <c r="Q68" s="230"/>
      <c r="R68" s="230">
        <f ca="1">ROUND(R19,VLOOKUP(R21,$AF$9:$AG$18,2,FALSE)-(1+INT(LOG10(ABS(R19)))))</f>
        <v>0.72</v>
      </c>
      <c r="S68" s="230"/>
      <c r="T68" s="230"/>
      <c r="U68" s="230"/>
      <c r="V68" s="230"/>
      <c r="W68" s="230"/>
      <c r="X68" s="230"/>
      <c r="Y68" s="230">
        <f ca="1">ROUND(Y19,VLOOKUP(Y21,$AF$9:$AG$18,2,FALSE)-(1+INT(LOG10(ABS(Y19)))))</f>
        <v>0.3</v>
      </c>
      <c r="Z68" s="230"/>
      <c r="AA68" s="230"/>
      <c r="AB68" s="230"/>
      <c r="AC68" s="230"/>
      <c r="AD68" s="230"/>
      <c r="AE68" s="230"/>
      <c r="AF68" s="1"/>
      <c r="AG68" s="3"/>
      <c r="AH68" s="3"/>
    </row>
    <row r="69" spans="1:34" ht="15"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5"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5"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Rounding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70</v>
      </c>
      <c r="E83" s="230"/>
      <c r="F83" s="230"/>
      <c r="G83" s="230"/>
      <c r="H83" s="230"/>
      <c r="I83" s="230"/>
      <c r="J83" s="230"/>
      <c r="K83" s="230">
        <f ca="1">K58</f>
        <v>200</v>
      </c>
      <c r="L83" s="230"/>
      <c r="M83" s="230"/>
      <c r="N83" s="230"/>
      <c r="O83" s="230"/>
      <c r="P83" s="230"/>
      <c r="Q83" s="230"/>
      <c r="R83" s="230">
        <f ca="1">R58</f>
        <v>1500</v>
      </c>
      <c r="S83" s="230"/>
      <c r="T83" s="230"/>
      <c r="U83" s="230"/>
      <c r="V83" s="230"/>
      <c r="W83" s="230"/>
      <c r="X83" s="230"/>
      <c r="Y83" s="230">
        <f ca="1">Y58</f>
        <v>2000</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4.4000000000000004</v>
      </c>
      <c r="E88" s="230"/>
      <c r="F88" s="230"/>
      <c r="G88" s="230"/>
      <c r="H88" s="230"/>
      <c r="I88" s="230"/>
      <c r="J88" s="230"/>
      <c r="K88" s="230">
        <f ca="1">K63</f>
        <v>96.51</v>
      </c>
      <c r="L88" s="230"/>
      <c r="M88" s="230"/>
      <c r="N88" s="230"/>
      <c r="O88" s="230"/>
      <c r="P88" s="230"/>
      <c r="Q88" s="230"/>
      <c r="R88" s="230">
        <f ca="1">R63</f>
        <v>0.5</v>
      </c>
      <c r="S88" s="230"/>
      <c r="T88" s="230"/>
      <c r="U88" s="230"/>
      <c r="V88" s="230"/>
      <c r="W88" s="230"/>
      <c r="X88" s="230"/>
      <c r="Y88" s="230">
        <f ca="1">Y63</f>
        <v>2.4</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2000</v>
      </c>
      <c r="E93" s="230"/>
      <c r="F93" s="230"/>
      <c r="G93" s="230"/>
      <c r="H93" s="230"/>
      <c r="I93" s="230"/>
      <c r="J93" s="230"/>
      <c r="K93" s="230">
        <f ca="1">K68</f>
        <v>270</v>
      </c>
      <c r="L93" s="230"/>
      <c r="M93" s="230"/>
      <c r="N93" s="230"/>
      <c r="O93" s="230"/>
      <c r="P93" s="230"/>
      <c r="Q93" s="230"/>
      <c r="R93" s="230">
        <f ca="1">R68</f>
        <v>0.72</v>
      </c>
      <c r="S93" s="230"/>
      <c r="T93" s="230"/>
      <c r="U93" s="230"/>
      <c r="V93" s="230"/>
      <c r="W93" s="230"/>
      <c r="X93" s="230"/>
      <c r="Y93" s="230">
        <f ca="1">Y68</f>
        <v>0.3</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mergeCells count="76">
    <mergeCell ref="D2:Z6"/>
    <mergeCell ref="D9:J10"/>
    <mergeCell ref="K9:Q10"/>
    <mergeCell ref="R9:X10"/>
    <mergeCell ref="Y9:AE10"/>
    <mergeCell ref="D19:J20"/>
    <mergeCell ref="K19:Q20"/>
    <mergeCell ref="R19:X20"/>
    <mergeCell ref="Y19:AE20"/>
    <mergeCell ref="D21:J22"/>
    <mergeCell ref="R21:X22"/>
    <mergeCell ref="Y21:AE22"/>
    <mergeCell ref="K21:Q22"/>
    <mergeCell ref="D27:Z31"/>
    <mergeCell ref="D34:J35"/>
    <mergeCell ref="K34:Q35"/>
    <mergeCell ref="R34:X35"/>
    <mergeCell ref="Y34:AE35"/>
    <mergeCell ref="D44:J45"/>
    <mergeCell ref="K44:Q45"/>
    <mergeCell ref="R44:X45"/>
    <mergeCell ref="Y44:AE45"/>
    <mergeCell ref="D46:J47"/>
    <mergeCell ref="R46:X47"/>
    <mergeCell ref="Y46:AE47"/>
    <mergeCell ref="K46:Q47"/>
    <mergeCell ref="D63:J66"/>
    <mergeCell ref="K63:Q66"/>
    <mergeCell ref="R63:X66"/>
    <mergeCell ref="Y63:AE66"/>
    <mergeCell ref="D68:J71"/>
    <mergeCell ref="K68:Q71"/>
    <mergeCell ref="R68:X71"/>
    <mergeCell ref="Y68:AE71"/>
    <mergeCell ref="D51:Z55"/>
    <mergeCell ref="D58:J61"/>
    <mergeCell ref="K58:Q61"/>
    <mergeCell ref="R58:X61"/>
    <mergeCell ref="Y58:AE61"/>
    <mergeCell ref="D76:Z80"/>
    <mergeCell ref="D88:J91"/>
    <mergeCell ref="K88:Q91"/>
    <mergeCell ref="R88:X91"/>
    <mergeCell ref="Y88:AE91"/>
    <mergeCell ref="D83:J86"/>
    <mergeCell ref="K83:Q86"/>
    <mergeCell ref="R83:X86"/>
    <mergeCell ref="Y83:AE86"/>
    <mergeCell ref="D93:J96"/>
    <mergeCell ref="K93:Q96"/>
    <mergeCell ref="R93:X96"/>
    <mergeCell ref="Y93:AE96"/>
    <mergeCell ref="K11:Q12"/>
    <mergeCell ref="R11:X12"/>
    <mergeCell ref="Y11:AE12"/>
    <mergeCell ref="D16:J17"/>
    <mergeCell ref="K16:Q17"/>
    <mergeCell ref="R16:X17"/>
    <mergeCell ref="Y16:AE17"/>
    <mergeCell ref="D14:J15"/>
    <mergeCell ref="K14:Q15"/>
    <mergeCell ref="R14:X15"/>
    <mergeCell ref="Y14:AE15"/>
    <mergeCell ref="D11:J12"/>
    <mergeCell ref="K36:Q37"/>
    <mergeCell ref="R36:X37"/>
    <mergeCell ref="Y36:AE37"/>
    <mergeCell ref="D41:J42"/>
    <mergeCell ref="K41:Q42"/>
    <mergeCell ref="R41:X42"/>
    <mergeCell ref="Y41:AE42"/>
    <mergeCell ref="D39:J40"/>
    <mergeCell ref="K39:Q40"/>
    <mergeCell ref="R39:X40"/>
    <mergeCell ref="Y39:AE40"/>
    <mergeCell ref="D36:J37"/>
  </mergeCells>
  <hyperlinks>
    <hyperlink ref="A1" location="Contents!A1" display="Go Back" xr:uid="{00000000-0004-0000-1A00-000000000000}"/>
  </hyperlinks>
  <pageMargins left="0.25" right="0.25"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tabColor theme="7" tint="0.79998168889431442"/>
  </sheetPr>
  <dimension ref="A1:AN98"/>
  <sheetViews>
    <sheetView zoomScaleNormal="100" workbookViewId="0"/>
  </sheetViews>
  <sheetFormatPr defaultColWidth="2.88671875" defaultRowHeight="14.4" x14ac:dyDescent="0.3"/>
  <cols>
    <col min="5" max="7" width="2.88671875" customWidth="1"/>
    <col min="12" max="14" width="2.88671875" customWidth="1"/>
    <col min="19" max="21" width="2.88671875" customWidth="1"/>
    <col min="26" max="28" width="2.88671875" customWidth="1"/>
  </cols>
  <sheetData>
    <row r="1" spans="1:40"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40" x14ac:dyDescent="0.3">
      <c r="A2" s="3"/>
      <c r="B2" s="3"/>
      <c r="C2" s="3"/>
      <c r="D2" s="226" t="s">
        <v>176</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40"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40"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40"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40"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40"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40" x14ac:dyDescent="0.3">
      <c r="A8" s="3"/>
      <c r="B8" s="6"/>
      <c r="C8" s="6"/>
      <c r="D8" s="5" t="s">
        <v>0</v>
      </c>
      <c r="E8" s="8">
        <f ca="1">RANDBETWEEN(3,8)</f>
        <v>6</v>
      </c>
      <c r="F8" s="8">
        <f ca="1">RANDBETWEEN(3,8)</f>
        <v>7</v>
      </c>
      <c r="G8" s="8">
        <f ca="1">E8*F8</f>
        <v>42</v>
      </c>
      <c r="H8" s="8"/>
      <c r="I8" s="8"/>
      <c r="J8" s="5"/>
      <c r="K8" s="5" t="s">
        <v>1</v>
      </c>
      <c r="L8" s="8">
        <f ca="1">RANDBETWEEN(7,15)</f>
        <v>12</v>
      </c>
      <c r="M8" s="8">
        <f ca="1">RANDBETWEEN(3,8)</f>
        <v>5</v>
      </c>
      <c r="N8" s="8">
        <f ca="1">L8*M8</f>
        <v>60</v>
      </c>
      <c r="O8" s="8"/>
      <c r="P8" s="5"/>
      <c r="Q8" s="5"/>
      <c r="R8" s="5" t="s">
        <v>2</v>
      </c>
      <c r="S8" s="8">
        <f ca="1">RANDBETWEEN(12,19)</f>
        <v>15</v>
      </c>
      <c r="T8" s="8">
        <f ca="1">RANDBETWEEN(5,9)</f>
        <v>6</v>
      </c>
      <c r="U8" s="8">
        <f ca="1">S8*T8</f>
        <v>90</v>
      </c>
      <c r="V8" s="8"/>
      <c r="W8" s="8"/>
      <c r="X8" s="5"/>
      <c r="Y8" s="5" t="s">
        <v>3</v>
      </c>
      <c r="Z8" s="8">
        <f ca="1">RANDBETWEEN(112,299)</f>
        <v>156</v>
      </c>
      <c r="AA8" s="8">
        <f ca="1">RANDBETWEEN(3,8)</f>
        <v>4</v>
      </c>
      <c r="AB8" s="8">
        <f ca="1">Z8*AA8</f>
        <v>624</v>
      </c>
      <c r="AC8" s="8"/>
      <c r="AD8" s="5"/>
      <c r="AE8" s="5"/>
      <c r="AF8" s="6"/>
      <c r="AG8" s="6"/>
      <c r="AH8" s="6"/>
      <c r="AL8" s="10"/>
    </row>
    <row r="9" spans="1:40" ht="15" customHeight="1" x14ac:dyDescent="0.3">
      <c r="A9" s="3"/>
      <c r="B9" s="6"/>
      <c r="C9" s="6"/>
      <c r="D9" s="217" t="str">
        <f ca="1">CONCATENATE(G8," ÷ ",F8)</f>
        <v>42 ÷ 7</v>
      </c>
      <c r="E9" s="217"/>
      <c r="F9" s="217"/>
      <c r="G9" s="217"/>
      <c r="H9" s="217"/>
      <c r="I9" s="217"/>
      <c r="J9" s="217"/>
      <c r="K9" s="217" t="str">
        <f ca="1">CONCATENATE(N8," ÷ ",M8)</f>
        <v>60 ÷ 5</v>
      </c>
      <c r="L9" s="217"/>
      <c r="M9" s="217"/>
      <c r="N9" s="217"/>
      <c r="O9" s="217"/>
      <c r="P9" s="217"/>
      <c r="Q9" s="217"/>
      <c r="R9" s="217" t="str">
        <f ca="1">CONCATENATE(U8," ÷ ",T8)</f>
        <v>90 ÷ 6</v>
      </c>
      <c r="S9" s="217"/>
      <c r="T9" s="217"/>
      <c r="U9" s="217"/>
      <c r="V9" s="217"/>
      <c r="W9" s="217"/>
      <c r="X9" s="217"/>
      <c r="Y9" s="217" t="str">
        <f ca="1">CONCATENATE(AB8," ÷ ",AA8)</f>
        <v>624 ÷ 4</v>
      </c>
      <c r="Z9" s="217"/>
      <c r="AA9" s="217"/>
      <c r="AB9" s="217"/>
      <c r="AC9" s="217"/>
      <c r="AD9" s="217"/>
      <c r="AE9" s="217"/>
      <c r="AF9" s="6"/>
      <c r="AG9" s="6"/>
      <c r="AH9" s="6"/>
    </row>
    <row r="10" spans="1:40" ht="15" customHeight="1" x14ac:dyDescent="0.3">
      <c r="A10" s="3"/>
      <c r="B10" s="6"/>
      <c r="C10" s="6"/>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6"/>
      <c r="AG10" s="6"/>
      <c r="AH10" s="6"/>
      <c r="AN10" s="10"/>
    </row>
    <row r="11" spans="1:40" ht="15" customHeight="1" x14ac:dyDescent="0.3">
      <c r="A11" s="3"/>
      <c r="B11" s="6"/>
      <c r="C11" s="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
      <c r="AG11" s="6"/>
      <c r="AH11" s="6"/>
    </row>
    <row r="12" spans="1:40" ht="15" customHeight="1" x14ac:dyDescent="0.3">
      <c r="A12" s="3"/>
      <c r="B12" s="6"/>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
      <c r="AG12" s="6"/>
      <c r="AH12" s="6"/>
    </row>
    <row r="13" spans="1:40" x14ac:dyDescent="0.3">
      <c r="A13" s="3"/>
      <c r="B13" s="6"/>
      <c r="C13" s="6"/>
      <c r="D13" s="5" t="s">
        <v>4</v>
      </c>
      <c r="E13" s="8">
        <f ca="1">RANDBETWEEN(300,799)</f>
        <v>370</v>
      </c>
      <c r="F13" s="8">
        <f ca="1">RANDBETWEEN(3,5)</f>
        <v>5</v>
      </c>
      <c r="G13" s="8">
        <f ca="1">E13*F13</f>
        <v>1850</v>
      </c>
      <c r="H13" s="8"/>
      <c r="I13" s="5"/>
      <c r="J13" s="5"/>
      <c r="K13" s="5" t="s">
        <v>5</v>
      </c>
      <c r="L13" s="8">
        <f ca="1">RANDBETWEEN(11,25)</f>
        <v>21</v>
      </c>
      <c r="M13" s="8">
        <f ca="1">RANDBETWEEN(7,12)</f>
        <v>7</v>
      </c>
      <c r="N13" s="8">
        <f ca="1">L13*M13</f>
        <v>147</v>
      </c>
      <c r="O13" s="8"/>
      <c r="P13" s="5"/>
      <c r="Q13" s="5"/>
      <c r="R13" s="5" t="s">
        <v>6</v>
      </c>
      <c r="S13" s="8">
        <f ca="1">RANDBETWEEN(19,25)</f>
        <v>19</v>
      </c>
      <c r="T13" s="8">
        <f ca="1">RANDBETWEEN(12,15)</f>
        <v>12</v>
      </c>
      <c r="U13" s="8">
        <f ca="1">S13*T13</f>
        <v>228</v>
      </c>
      <c r="V13" s="8"/>
      <c r="W13" s="5"/>
      <c r="X13" s="5"/>
      <c r="Y13" s="8" t="s">
        <v>7</v>
      </c>
      <c r="Z13" s="8">
        <f ca="1">RANDBETWEEN(21,50)</f>
        <v>36</v>
      </c>
      <c r="AA13" s="8">
        <f ca="1">RANDBETWEEN(14,25)</f>
        <v>22</v>
      </c>
      <c r="AB13" s="8">
        <f ca="1">Z13*AA13</f>
        <v>792</v>
      </c>
      <c r="AC13" s="8"/>
      <c r="AD13" s="5"/>
      <c r="AE13" s="5"/>
      <c r="AF13" s="6"/>
      <c r="AG13" s="6"/>
      <c r="AH13" s="6"/>
    </row>
    <row r="14" spans="1:40" ht="15" customHeight="1" x14ac:dyDescent="0.3">
      <c r="A14" s="3"/>
      <c r="B14" s="6"/>
      <c r="C14" s="6"/>
      <c r="D14" s="217" t="str">
        <f ca="1">CONCATENATE(G13," ÷ ",F13)</f>
        <v>1850 ÷ 5</v>
      </c>
      <c r="E14" s="217"/>
      <c r="F14" s="217"/>
      <c r="G14" s="217"/>
      <c r="H14" s="217"/>
      <c r="I14" s="217"/>
      <c r="J14" s="217"/>
      <c r="K14" s="217" t="str">
        <f ca="1">CONCATENATE(N13," ÷ ",M13)</f>
        <v>147 ÷ 7</v>
      </c>
      <c r="L14" s="217"/>
      <c r="M14" s="217"/>
      <c r="N14" s="217"/>
      <c r="O14" s="217"/>
      <c r="P14" s="217"/>
      <c r="Q14" s="217"/>
      <c r="R14" s="217" t="str">
        <f ca="1">CONCATENATE(U13," ÷ ",T13)</f>
        <v>228 ÷ 12</v>
      </c>
      <c r="S14" s="217"/>
      <c r="T14" s="217"/>
      <c r="U14" s="217"/>
      <c r="V14" s="217"/>
      <c r="W14" s="217"/>
      <c r="X14" s="217"/>
      <c r="Y14" s="217" t="str">
        <f ca="1">CONCATENATE(AB13," ÷ ",AA13)</f>
        <v>792 ÷ 22</v>
      </c>
      <c r="Z14" s="217"/>
      <c r="AA14" s="217"/>
      <c r="AB14" s="217"/>
      <c r="AC14" s="217"/>
      <c r="AD14" s="217"/>
      <c r="AE14" s="217"/>
      <c r="AF14" s="6"/>
      <c r="AG14" s="6"/>
      <c r="AH14" s="6"/>
    </row>
    <row r="15" spans="1:40" ht="15" customHeight="1" x14ac:dyDescent="0.3">
      <c r="A15" s="3"/>
      <c r="B15" s="6"/>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
      <c r="AG15" s="6"/>
      <c r="AH15" s="6"/>
    </row>
    <row r="16" spans="1:40" ht="15" customHeight="1" x14ac:dyDescent="0.3">
      <c r="A16" s="3"/>
      <c r="B16" s="6"/>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
      <c r="AG16" s="6"/>
      <c r="AH16" s="6"/>
    </row>
    <row r="17" spans="1:38" ht="15" customHeight="1" x14ac:dyDescent="0.3">
      <c r="A17" s="3"/>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
      <c r="AG17" s="6"/>
      <c r="AH17" s="6"/>
    </row>
    <row r="18" spans="1:38" x14ac:dyDescent="0.3">
      <c r="A18" s="3"/>
      <c r="B18" s="6"/>
      <c r="C18" s="6"/>
      <c r="D18" s="5" t="s">
        <v>8</v>
      </c>
      <c r="E18" s="8">
        <f ca="1">RANDBETWEEN(400,799)</f>
        <v>673</v>
      </c>
      <c r="F18" s="8">
        <f ca="1">RANDBETWEEN(11,35)</f>
        <v>20</v>
      </c>
      <c r="G18" s="8">
        <f ca="1">E18*F18</f>
        <v>13460</v>
      </c>
      <c r="H18" s="8"/>
      <c r="I18" s="5"/>
      <c r="J18" s="5"/>
      <c r="K18" s="5" t="s">
        <v>9</v>
      </c>
      <c r="L18" s="8">
        <f ca="1">RANDBETWEEN(3,8)/10</f>
        <v>0.8</v>
      </c>
      <c r="M18" s="8">
        <f ca="1">RANDBETWEEN(3,8)</f>
        <v>4</v>
      </c>
      <c r="N18" s="8">
        <f ca="1">L18*M18</f>
        <v>3.2</v>
      </c>
      <c r="O18" s="8"/>
      <c r="P18" s="5"/>
      <c r="Q18" s="5"/>
      <c r="R18" s="5" t="s">
        <v>10</v>
      </c>
      <c r="S18" s="8">
        <f ca="1">RANDBETWEEN(101,499)/100</f>
        <v>3.83</v>
      </c>
      <c r="T18" s="8">
        <f ca="1">RANDBETWEEN(3,8)</f>
        <v>5</v>
      </c>
      <c r="U18" s="8">
        <f ca="1">S18*T18</f>
        <v>19.149999999999999</v>
      </c>
      <c r="V18" s="8"/>
      <c r="W18" s="5"/>
      <c r="X18" s="5"/>
      <c r="Y18" s="5" t="s">
        <v>11</v>
      </c>
      <c r="Z18" s="8">
        <f ca="1">RANDBETWEEN(10,349)/1000</f>
        <v>3.5000000000000003E-2</v>
      </c>
      <c r="AA18" s="8">
        <f ca="1">RANDBETWEEN(3,8)</f>
        <v>3</v>
      </c>
      <c r="AB18" s="8">
        <f ca="1">Z18*AA18</f>
        <v>0.10500000000000001</v>
      </c>
      <c r="AC18" s="8"/>
      <c r="AD18" s="5"/>
      <c r="AE18" s="5"/>
      <c r="AF18" s="6"/>
      <c r="AG18" s="5"/>
      <c r="AH18" s="6"/>
      <c r="AL18" s="10"/>
    </row>
    <row r="19" spans="1:38" ht="15" customHeight="1" x14ac:dyDescent="0.3">
      <c r="A19" s="3"/>
      <c r="B19" s="6"/>
      <c r="C19" s="6"/>
      <c r="D19" s="217" t="str">
        <f ca="1">CONCATENATE(G18," ÷ ",F18)</f>
        <v>13460 ÷ 20</v>
      </c>
      <c r="E19" s="217"/>
      <c r="F19" s="217"/>
      <c r="G19" s="217"/>
      <c r="H19" s="217"/>
      <c r="I19" s="217"/>
      <c r="J19" s="217"/>
      <c r="K19" s="217" t="str">
        <f ca="1">CONCATENATE(N18," ÷ ",M18)</f>
        <v>3.2 ÷ 4</v>
      </c>
      <c r="L19" s="217"/>
      <c r="M19" s="217"/>
      <c r="N19" s="217"/>
      <c r="O19" s="217"/>
      <c r="P19" s="217"/>
      <c r="Q19" s="217"/>
      <c r="R19" s="217" t="str">
        <f ca="1">CONCATENATE(U18," ÷ ",T18)</f>
        <v>19.15 ÷ 5</v>
      </c>
      <c r="S19" s="217"/>
      <c r="T19" s="217"/>
      <c r="U19" s="217"/>
      <c r="V19" s="217"/>
      <c r="W19" s="217"/>
      <c r="X19" s="217"/>
      <c r="Y19" s="217" t="str">
        <f ca="1">CONCATENATE(AB18," ÷ ",AA18)</f>
        <v>0.105 ÷ 3</v>
      </c>
      <c r="Z19" s="217"/>
      <c r="AA19" s="217"/>
      <c r="AB19" s="217"/>
      <c r="AC19" s="217"/>
      <c r="AD19" s="217"/>
      <c r="AE19" s="217"/>
      <c r="AF19" s="6"/>
      <c r="AG19" s="6"/>
      <c r="AH19" s="6"/>
    </row>
    <row r="20" spans="1:38" ht="15" customHeight="1" x14ac:dyDescent="0.3">
      <c r="A20" s="3"/>
      <c r="B20" s="6"/>
      <c r="C20" s="6"/>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6"/>
      <c r="AG20" s="6"/>
      <c r="AH20" s="6"/>
    </row>
    <row r="21" spans="1:38" ht="15" customHeight="1" x14ac:dyDescent="0.3">
      <c r="A21" s="3"/>
      <c r="B21" s="6"/>
      <c r="C21" s="6"/>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6"/>
      <c r="AG21" s="6"/>
      <c r="AH21" s="6"/>
    </row>
    <row r="22" spans="1:38" ht="15" customHeight="1" x14ac:dyDescent="0.3">
      <c r="A22" s="3"/>
      <c r="B22" s="6"/>
      <c r="C22" s="6"/>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6"/>
      <c r="AG22" s="6"/>
      <c r="AH22" s="6"/>
    </row>
    <row r="23" spans="1:38" x14ac:dyDescent="0.3">
      <c r="A23" s="3"/>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8" x14ac:dyDescent="0.3">
      <c r="A24" s="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Short Division</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t="str">
        <f ca="1">D9</f>
        <v>42 ÷ 7</v>
      </c>
      <c r="E34" s="217"/>
      <c r="F34" s="217"/>
      <c r="G34" s="217"/>
      <c r="H34" s="217"/>
      <c r="I34" s="217"/>
      <c r="J34" s="217"/>
      <c r="K34" s="217" t="str">
        <f ca="1">K9</f>
        <v>60 ÷ 5</v>
      </c>
      <c r="L34" s="217"/>
      <c r="M34" s="217"/>
      <c r="N34" s="217"/>
      <c r="O34" s="217"/>
      <c r="P34" s="217"/>
      <c r="Q34" s="217"/>
      <c r="R34" s="217" t="str">
        <f ca="1">R9</f>
        <v>90 ÷ 6</v>
      </c>
      <c r="S34" s="217"/>
      <c r="T34" s="217"/>
      <c r="U34" s="217"/>
      <c r="V34" s="217"/>
      <c r="W34" s="217"/>
      <c r="X34" s="217"/>
      <c r="Y34" s="217" t="str">
        <f ca="1">Y9</f>
        <v>624 ÷ 4</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3"/>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t="str">
        <f ca="1">D14</f>
        <v>1850 ÷ 5</v>
      </c>
      <c r="E39" s="217"/>
      <c r="F39" s="217"/>
      <c r="G39" s="217"/>
      <c r="H39" s="217"/>
      <c r="I39" s="217"/>
      <c r="J39" s="217"/>
      <c r="K39" s="217" t="str">
        <f ca="1">K14</f>
        <v>147 ÷ 7</v>
      </c>
      <c r="L39" s="217"/>
      <c r="M39" s="217"/>
      <c r="N39" s="217"/>
      <c r="O39" s="217"/>
      <c r="P39" s="217"/>
      <c r="Q39" s="217"/>
      <c r="R39" s="217" t="str">
        <f ca="1">R14</f>
        <v>228 ÷ 12</v>
      </c>
      <c r="S39" s="217"/>
      <c r="T39" s="217"/>
      <c r="U39" s="217"/>
      <c r="V39" s="217"/>
      <c r="W39" s="217"/>
      <c r="X39" s="217"/>
      <c r="Y39" s="217" t="str">
        <f ca="1">Y14</f>
        <v>792 ÷ 22</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13460 ÷ 20</v>
      </c>
      <c r="E44" s="217"/>
      <c r="F44" s="217"/>
      <c r="G44" s="217"/>
      <c r="H44" s="217"/>
      <c r="I44" s="217"/>
      <c r="J44" s="217"/>
      <c r="K44" s="217" t="str">
        <f ca="1">K19</f>
        <v>3.2 ÷ 4</v>
      </c>
      <c r="L44" s="217"/>
      <c r="M44" s="217"/>
      <c r="N44" s="217"/>
      <c r="O44" s="217"/>
      <c r="P44" s="217"/>
      <c r="Q44" s="217"/>
      <c r="R44" s="217" t="str">
        <f ca="1">R19</f>
        <v>19.15 ÷ 5</v>
      </c>
      <c r="S44" s="217"/>
      <c r="T44" s="217"/>
      <c r="U44" s="217"/>
      <c r="V44" s="217"/>
      <c r="W44" s="217"/>
      <c r="X44" s="217"/>
      <c r="Y44" s="217" t="str">
        <f ca="1">Y19</f>
        <v>0.105 ÷ 3</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3"/>
      <c r="AG46" s="3"/>
      <c r="AH46" s="3"/>
    </row>
    <row r="47" spans="1:38" ht="15" customHeight="1" x14ac:dyDescent="0.3">
      <c r="A47" s="3"/>
      <c r="B47" s="3"/>
      <c r="C47" s="3"/>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Short Division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E8</f>
        <v>6</v>
      </c>
      <c r="E58" s="230"/>
      <c r="F58" s="230"/>
      <c r="G58" s="230"/>
      <c r="H58" s="230"/>
      <c r="I58" s="230"/>
      <c r="J58" s="230"/>
      <c r="K58" s="230">
        <f ca="1">L8</f>
        <v>12</v>
      </c>
      <c r="L58" s="230"/>
      <c r="M58" s="230"/>
      <c r="N58" s="230"/>
      <c r="O58" s="230"/>
      <c r="P58" s="230"/>
      <c r="Q58" s="230"/>
      <c r="R58" s="230">
        <f ca="1">S8</f>
        <v>15</v>
      </c>
      <c r="S58" s="230"/>
      <c r="T58" s="230"/>
      <c r="U58" s="230"/>
      <c r="V58" s="230"/>
      <c r="W58" s="230"/>
      <c r="X58" s="230"/>
      <c r="Y58" s="230">
        <f ca="1">Z8</f>
        <v>156</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E13</f>
        <v>370</v>
      </c>
      <c r="E63" s="230"/>
      <c r="F63" s="230"/>
      <c r="G63" s="230"/>
      <c r="H63" s="230"/>
      <c r="I63" s="230"/>
      <c r="J63" s="230"/>
      <c r="K63" s="230">
        <f ca="1">L13</f>
        <v>21</v>
      </c>
      <c r="L63" s="230"/>
      <c r="M63" s="230"/>
      <c r="N63" s="230"/>
      <c r="O63" s="230"/>
      <c r="P63" s="230"/>
      <c r="Q63" s="230"/>
      <c r="R63" s="230">
        <f ca="1">S13</f>
        <v>19</v>
      </c>
      <c r="S63" s="230"/>
      <c r="T63" s="230"/>
      <c r="U63" s="230"/>
      <c r="V63" s="230"/>
      <c r="W63" s="230"/>
      <c r="X63" s="230"/>
      <c r="Y63" s="230">
        <f ca="1">Z13</f>
        <v>36</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E18</f>
        <v>673</v>
      </c>
      <c r="E68" s="230"/>
      <c r="F68" s="230"/>
      <c r="G68" s="230"/>
      <c r="H68" s="230"/>
      <c r="I68" s="230"/>
      <c r="J68" s="230"/>
      <c r="K68" s="230">
        <f ca="1">L18</f>
        <v>0.8</v>
      </c>
      <c r="L68" s="230"/>
      <c r="M68" s="230"/>
      <c r="N68" s="230"/>
      <c r="O68" s="230"/>
      <c r="P68" s="230"/>
      <c r="Q68" s="230"/>
      <c r="R68" s="230">
        <f ca="1">S18</f>
        <v>3.83</v>
      </c>
      <c r="S68" s="230"/>
      <c r="T68" s="230"/>
      <c r="U68" s="230"/>
      <c r="V68" s="230"/>
      <c r="W68" s="230"/>
      <c r="X68" s="230"/>
      <c r="Y68" s="230">
        <f ca="1">Z18</f>
        <v>3.5000000000000003E-2</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Short Division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6</v>
      </c>
      <c r="E83" s="230"/>
      <c r="F83" s="230"/>
      <c r="G83" s="230"/>
      <c r="H83" s="230"/>
      <c r="I83" s="230"/>
      <c r="J83" s="230"/>
      <c r="K83" s="230">
        <f ca="1">K58</f>
        <v>12</v>
      </c>
      <c r="L83" s="230"/>
      <c r="M83" s="230"/>
      <c r="N83" s="230"/>
      <c r="O83" s="230"/>
      <c r="P83" s="230"/>
      <c r="Q83" s="230"/>
      <c r="R83" s="230">
        <f ca="1">R58</f>
        <v>15</v>
      </c>
      <c r="S83" s="230"/>
      <c r="T83" s="230"/>
      <c r="U83" s="230"/>
      <c r="V83" s="230"/>
      <c r="W83" s="230"/>
      <c r="X83" s="230"/>
      <c r="Y83" s="230">
        <f ca="1">Y58</f>
        <v>156</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370</v>
      </c>
      <c r="E88" s="230"/>
      <c r="F88" s="230"/>
      <c r="G88" s="230"/>
      <c r="H88" s="230"/>
      <c r="I88" s="230"/>
      <c r="J88" s="230"/>
      <c r="K88" s="230">
        <f ca="1">K63</f>
        <v>21</v>
      </c>
      <c r="L88" s="230"/>
      <c r="M88" s="230"/>
      <c r="N88" s="230"/>
      <c r="O88" s="230"/>
      <c r="P88" s="230"/>
      <c r="Q88" s="230"/>
      <c r="R88" s="230">
        <f ca="1">R63</f>
        <v>19</v>
      </c>
      <c r="S88" s="230"/>
      <c r="T88" s="230"/>
      <c r="U88" s="230"/>
      <c r="V88" s="230"/>
      <c r="W88" s="230"/>
      <c r="X88" s="230"/>
      <c r="Y88" s="230">
        <f ca="1">Y63</f>
        <v>36</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673</v>
      </c>
      <c r="E93" s="230"/>
      <c r="F93" s="230"/>
      <c r="G93" s="230"/>
      <c r="H93" s="230"/>
      <c r="I93" s="230"/>
      <c r="J93" s="230"/>
      <c r="K93" s="230">
        <f ca="1">K68</f>
        <v>0.8</v>
      </c>
      <c r="L93" s="230"/>
      <c r="M93" s="230"/>
      <c r="N93" s="230"/>
      <c r="O93" s="230"/>
      <c r="P93" s="230"/>
      <c r="Q93" s="230"/>
      <c r="R93" s="230">
        <f ca="1">R68</f>
        <v>3.83</v>
      </c>
      <c r="S93" s="230"/>
      <c r="T93" s="230"/>
      <c r="U93" s="230"/>
      <c r="V93" s="230"/>
      <c r="W93" s="230"/>
      <c r="X93" s="230"/>
      <c r="Y93" s="230">
        <f ca="1">Y68</f>
        <v>3.5000000000000003E-2</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tP3aEXrTCd8e/A3/J98pKnHZudzu+7gW0s1z9HSRo3FfgRdNwyW9IM1lMdAkjpDNxJjLmNBcZTGJqW4HzWQP+w==" saltValue="rVTU7NZQTy5JbxOxvvmwsg=="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1B00-000000000000}"/>
  </hyperlink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AL98"/>
  <sheetViews>
    <sheetView zoomScaleNormal="100" workbookViewId="0">
      <selection activeCell="O16" sqref="O16:P17"/>
    </sheetView>
  </sheetViews>
  <sheetFormatPr defaultColWidth="2.88671875" defaultRowHeight="14.4" x14ac:dyDescent="0.3"/>
  <cols>
    <col min="2" max="2" width="2.88671875" customWidth="1"/>
    <col min="4" max="5" width="2.88671875" customWidth="1"/>
    <col min="8" max="8" width="3.6640625" bestFit="1" customWidth="1"/>
    <col min="11" max="12" width="2.88671875" customWidth="1"/>
    <col min="15" max="15" width="2.88671875" customWidth="1"/>
    <col min="18" max="20" width="2.88671875" customWidth="1"/>
    <col min="25" max="27" width="2.88671875" customWidth="1"/>
    <col min="29" max="31" width="2.88671875" customWidth="1"/>
    <col min="38" max="38" width="3.6640625" bestFit="1"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6"/>
      <c r="B2" s="6"/>
      <c r="C2" s="6"/>
      <c r="D2" s="225" t="s">
        <v>251</v>
      </c>
      <c r="E2" s="225"/>
      <c r="F2" s="225"/>
      <c r="G2" s="225"/>
      <c r="H2" s="225"/>
      <c r="I2" s="225"/>
      <c r="J2" s="225"/>
      <c r="K2" s="225"/>
      <c r="L2" s="225"/>
      <c r="M2" s="225"/>
      <c r="N2" s="225"/>
      <c r="O2" s="225"/>
      <c r="P2" s="225"/>
      <c r="Q2" s="225"/>
      <c r="R2" s="225"/>
      <c r="S2" s="225"/>
      <c r="T2" s="225"/>
      <c r="U2" s="225"/>
      <c r="V2" s="225"/>
      <c r="W2" s="225"/>
      <c r="X2" s="225"/>
      <c r="Y2" s="225"/>
      <c r="Z2" s="225"/>
      <c r="AA2" s="6"/>
      <c r="AB2" s="6"/>
      <c r="AC2" s="6"/>
      <c r="AD2" s="6"/>
      <c r="AE2" s="6"/>
      <c r="AF2" s="6"/>
      <c r="AG2" s="6"/>
      <c r="AH2" s="3"/>
    </row>
    <row r="3" spans="1:38" x14ac:dyDescent="0.3">
      <c r="A3" s="6"/>
      <c r="B3" s="6"/>
      <c r="C3" s="6"/>
      <c r="D3" s="225"/>
      <c r="E3" s="225"/>
      <c r="F3" s="225"/>
      <c r="G3" s="225"/>
      <c r="H3" s="225"/>
      <c r="I3" s="225"/>
      <c r="J3" s="225"/>
      <c r="K3" s="225"/>
      <c r="L3" s="225"/>
      <c r="M3" s="225"/>
      <c r="N3" s="225"/>
      <c r="O3" s="225"/>
      <c r="P3" s="225"/>
      <c r="Q3" s="225"/>
      <c r="R3" s="225"/>
      <c r="S3" s="225"/>
      <c r="T3" s="225"/>
      <c r="U3" s="225"/>
      <c r="V3" s="225"/>
      <c r="W3" s="225"/>
      <c r="X3" s="225"/>
      <c r="Y3" s="225"/>
      <c r="Z3" s="225"/>
      <c r="AA3" s="6"/>
      <c r="AB3" s="6"/>
      <c r="AC3" s="6"/>
      <c r="AD3" s="6"/>
      <c r="AE3" s="6"/>
      <c r="AF3" s="6"/>
      <c r="AG3" s="6"/>
      <c r="AH3" s="3"/>
    </row>
    <row r="4" spans="1:38" x14ac:dyDescent="0.3">
      <c r="A4" s="6"/>
      <c r="B4" s="6"/>
      <c r="C4" s="6"/>
      <c r="D4" s="225"/>
      <c r="E4" s="225"/>
      <c r="F4" s="225"/>
      <c r="G4" s="225"/>
      <c r="H4" s="225"/>
      <c r="I4" s="225"/>
      <c r="J4" s="225"/>
      <c r="K4" s="225"/>
      <c r="L4" s="225"/>
      <c r="M4" s="225"/>
      <c r="N4" s="225"/>
      <c r="O4" s="225"/>
      <c r="P4" s="225"/>
      <c r="Q4" s="225"/>
      <c r="R4" s="225"/>
      <c r="S4" s="225"/>
      <c r="T4" s="225"/>
      <c r="U4" s="225"/>
      <c r="V4" s="225"/>
      <c r="W4" s="225"/>
      <c r="X4" s="225"/>
      <c r="Y4" s="225"/>
      <c r="Z4" s="225"/>
      <c r="AA4" s="6"/>
      <c r="AB4" s="6"/>
      <c r="AC4" s="6"/>
      <c r="AD4" s="6"/>
      <c r="AE4" s="6"/>
      <c r="AF4" s="6"/>
      <c r="AG4" s="6"/>
      <c r="AH4" s="3"/>
    </row>
    <row r="5" spans="1:38" x14ac:dyDescent="0.3">
      <c r="A5" s="6"/>
      <c r="B5" s="6"/>
      <c r="C5" s="6"/>
      <c r="D5" s="225"/>
      <c r="E5" s="225"/>
      <c r="F5" s="225"/>
      <c r="G5" s="225"/>
      <c r="H5" s="225"/>
      <c r="I5" s="225"/>
      <c r="J5" s="225"/>
      <c r="K5" s="225"/>
      <c r="L5" s="225"/>
      <c r="M5" s="225"/>
      <c r="N5" s="225"/>
      <c r="O5" s="225"/>
      <c r="P5" s="225"/>
      <c r="Q5" s="225"/>
      <c r="R5" s="225"/>
      <c r="S5" s="225"/>
      <c r="T5" s="225"/>
      <c r="U5" s="225"/>
      <c r="V5" s="225"/>
      <c r="W5" s="225"/>
      <c r="X5" s="225"/>
      <c r="Y5" s="225"/>
      <c r="Z5" s="225"/>
      <c r="AA5" s="6"/>
      <c r="AB5" s="6"/>
      <c r="AC5" s="6"/>
      <c r="AD5" s="6"/>
      <c r="AE5" s="6"/>
      <c r="AF5" s="6"/>
      <c r="AG5" s="6"/>
      <c r="AH5" s="3"/>
    </row>
    <row r="6" spans="1:38" x14ac:dyDescent="0.3">
      <c r="A6" s="6"/>
      <c r="B6" s="6"/>
      <c r="C6" s="6"/>
      <c r="D6" s="225"/>
      <c r="E6" s="225"/>
      <c r="F6" s="225"/>
      <c r="G6" s="225"/>
      <c r="H6" s="225"/>
      <c r="I6" s="225"/>
      <c r="J6" s="225"/>
      <c r="K6" s="225"/>
      <c r="L6" s="225"/>
      <c r="M6" s="225"/>
      <c r="N6" s="225"/>
      <c r="O6" s="225"/>
      <c r="P6" s="225"/>
      <c r="Q6" s="225"/>
      <c r="R6" s="225"/>
      <c r="S6" s="225"/>
      <c r="T6" s="225"/>
      <c r="U6" s="225"/>
      <c r="V6" s="225"/>
      <c r="W6" s="225"/>
      <c r="X6" s="225"/>
      <c r="Y6" s="225"/>
      <c r="Z6" s="225"/>
      <c r="AA6" s="6"/>
      <c r="AB6" s="6"/>
      <c r="AC6" s="6"/>
      <c r="AD6" s="6"/>
      <c r="AE6" s="6"/>
      <c r="AF6" s="6"/>
      <c r="AG6" s="6"/>
      <c r="AH6" s="3"/>
    </row>
    <row r="7" spans="1:38" x14ac:dyDescent="0.3">
      <c r="A7" s="6"/>
      <c r="B7" s="9" t="s">
        <v>205</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
    </row>
    <row r="8" spans="1:38" x14ac:dyDescent="0.3">
      <c r="A8" s="6"/>
      <c r="B8" s="9" t="s">
        <v>206</v>
      </c>
      <c r="C8" s="6"/>
      <c r="D8" s="5" t="s">
        <v>0</v>
      </c>
      <c r="E8" s="8">
        <f ca="1">RANDBETWEEN(2,4)</f>
        <v>4</v>
      </c>
      <c r="F8" s="8">
        <f ca="1">RANDBETWEEN(5,8)</f>
        <v>7</v>
      </c>
      <c r="G8" s="8">
        <f ca="1">IF(J8="+",F8-E8,RANDBETWEEN(1,2))</f>
        <v>2</v>
      </c>
      <c r="H8" s="8">
        <f ca="1">F8</f>
        <v>7</v>
      </c>
      <c r="I8" s="8"/>
      <c r="J8" s="8" t="str">
        <f ca="1">INDEX($B$7:$B$8,RANDBETWEEN(1,2))</f>
        <v>-</v>
      </c>
      <c r="K8" s="5" t="s">
        <v>1</v>
      </c>
      <c r="L8" s="8">
        <f ca="1">RANDBETWEEN(4,6)</f>
        <v>4</v>
      </c>
      <c r="M8" s="8">
        <f ca="1">RANDBETWEEN(7,12)</f>
        <v>8</v>
      </c>
      <c r="N8" s="8">
        <f ca="1">RANDBETWEEN(1,3)</f>
        <v>3</v>
      </c>
      <c r="O8" s="8">
        <f ca="1">M8</f>
        <v>8</v>
      </c>
      <c r="P8" s="8"/>
      <c r="Q8" s="8" t="str">
        <f ca="1">INDEX($B$7:$B$8,RANDBETWEEN(1,2))</f>
        <v>+</v>
      </c>
      <c r="R8" s="5" t="s">
        <v>2</v>
      </c>
      <c r="S8" s="8">
        <v>1</v>
      </c>
      <c r="T8" s="8">
        <f ca="1">RANDBETWEEN(1,2)*2</f>
        <v>4</v>
      </c>
      <c r="U8" s="8">
        <v>1</v>
      </c>
      <c r="V8" s="8">
        <f ca="1">IF(W8=T8,W8+1,W8)</f>
        <v>6</v>
      </c>
      <c r="W8" s="8">
        <f ca="1">RANDBETWEEN(3,5)*2</f>
        <v>6</v>
      </c>
      <c r="X8" s="8" t="str">
        <f ca="1">INDEX($B$7:$B$8,RANDBETWEEN(1,2))</f>
        <v>-</v>
      </c>
      <c r="Y8" s="5" t="s">
        <v>3</v>
      </c>
      <c r="Z8" s="8">
        <f ca="1">AA8-RANDBETWEEN(1,2)</f>
        <v>3</v>
      </c>
      <c r="AA8" s="8">
        <f ca="1">RANDBETWEEN(4,6)</f>
        <v>4</v>
      </c>
      <c r="AB8" s="8">
        <f ca="1">AC8-3</f>
        <v>7</v>
      </c>
      <c r="AC8" s="8">
        <f ca="1">IF(AA8=AD8,AD8-2,AD8)</f>
        <v>10</v>
      </c>
      <c r="AD8" s="8">
        <f ca="1">RANDBETWEEN(4,5)*2</f>
        <v>10</v>
      </c>
      <c r="AE8" s="8" t="s">
        <v>205</v>
      </c>
      <c r="AF8" s="6"/>
      <c r="AG8" s="6"/>
      <c r="AH8" s="3"/>
      <c r="AL8" s="10"/>
    </row>
    <row r="9" spans="1:38" ht="15" customHeight="1" x14ac:dyDescent="0.3">
      <c r="A9" s="6"/>
      <c r="B9" s="6"/>
      <c r="C9" s="6"/>
      <c r="D9" s="112"/>
      <c r="E9" s="220">
        <f ca="1">E8</f>
        <v>4</v>
      </c>
      <c r="F9" s="220"/>
      <c r="G9" s="112"/>
      <c r="H9" s="220">
        <f ca="1">G8</f>
        <v>2</v>
      </c>
      <c r="I9" s="220"/>
      <c r="J9" s="112"/>
      <c r="K9" s="112"/>
      <c r="L9" s="220">
        <f ca="1">L8</f>
        <v>4</v>
      </c>
      <c r="M9" s="220"/>
      <c r="N9" s="112"/>
      <c r="O9" s="220">
        <f ca="1">N8</f>
        <v>3</v>
      </c>
      <c r="P9" s="220"/>
      <c r="Q9" s="112"/>
      <c r="R9" s="112"/>
      <c r="S9" s="220">
        <f>S8</f>
        <v>1</v>
      </c>
      <c r="T9" s="220"/>
      <c r="U9" s="112"/>
      <c r="V9" s="220">
        <f>U8</f>
        <v>1</v>
      </c>
      <c r="W9" s="220"/>
      <c r="X9" s="112"/>
      <c r="Y9" s="112"/>
      <c r="Z9" s="220">
        <f ca="1">Z8</f>
        <v>3</v>
      </c>
      <c r="AA9" s="220"/>
      <c r="AB9" s="112"/>
      <c r="AC9" s="220">
        <f ca="1">AB8</f>
        <v>7</v>
      </c>
      <c r="AD9" s="220"/>
      <c r="AE9" s="112"/>
      <c r="AF9" s="6"/>
      <c r="AG9" s="6"/>
      <c r="AH9" s="3"/>
    </row>
    <row r="10" spans="1:38" ht="15" customHeight="1" thickBot="1" x14ac:dyDescent="0.35">
      <c r="A10" s="6"/>
      <c r="B10" s="6"/>
      <c r="C10" s="6"/>
      <c r="D10" s="112"/>
      <c r="E10" s="221"/>
      <c r="F10" s="221"/>
      <c r="G10" s="215" t="str">
        <f ca="1">J8</f>
        <v>-</v>
      </c>
      <c r="H10" s="221"/>
      <c r="I10" s="221"/>
      <c r="J10" s="112"/>
      <c r="K10" s="112"/>
      <c r="L10" s="221"/>
      <c r="M10" s="221"/>
      <c r="N10" s="215" t="str">
        <f ca="1">Q8</f>
        <v>+</v>
      </c>
      <c r="O10" s="221"/>
      <c r="P10" s="221"/>
      <c r="Q10" s="112"/>
      <c r="R10" s="112"/>
      <c r="S10" s="221"/>
      <c r="T10" s="221"/>
      <c r="U10" s="215" t="str">
        <f ca="1">X8</f>
        <v>-</v>
      </c>
      <c r="V10" s="221"/>
      <c r="W10" s="221"/>
      <c r="X10" s="112"/>
      <c r="Y10" s="112"/>
      <c r="Z10" s="221"/>
      <c r="AA10" s="221"/>
      <c r="AB10" s="215" t="str">
        <f>AE8</f>
        <v>+</v>
      </c>
      <c r="AC10" s="221"/>
      <c r="AD10" s="221"/>
      <c r="AE10" s="112"/>
      <c r="AF10" s="6"/>
      <c r="AG10" s="6"/>
      <c r="AH10" s="3"/>
    </row>
    <row r="11" spans="1:38" ht="15" customHeight="1" x14ac:dyDescent="0.3">
      <c r="A11" s="6"/>
      <c r="B11" s="6"/>
      <c r="C11" s="6"/>
      <c r="D11" s="112"/>
      <c r="E11" s="217">
        <f ca="1">F8</f>
        <v>7</v>
      </c>
      <c r="F11" s="217"/>
      <c r="G11" s="215"/>
      <c r="H11" s="217">
        <f ca="1">H8</f>
        <v>7</v>
      </c>
      <c r="I11" s="217"/>
      <c r="J11" s="112"/>
      <c r="K11" s="112"/>
      <c r="L11" s="217">
        <f ca="1">M8</f>
        <v>8</v>
      </c>
      <c r="M11" s="217"/>
      <c r="N11" s="215"/>
      <c r="O11" s="217">
        <f ca="1">O8</f>
        <v>8</v>
      </c>
      <c r="P11" s="217"/>
      <c r="Q11" s="112"/>
      <c r="R11" s="112"/>
      <c r="S11" s="217">
        <f ca="1">T8</f>
        <v>4</v>
      </c>
      <c r="T11" s="217"/>
      <c r="U11" s="215"/>
      <c r="V11" s="217">
        <f ca="1">V8</f>
        <v>6</v>
      </c>
      <c r="W11" s="217"/>
      <c r="X11" s="112"/>
      <c r="Y11" s="112"/>
      <c r="Z11" s="217">
        <f ca="1">AA8</f>
        <v>4</v>
      </c>
      <c r="AA11" s="217"/>
      <c r="AB11" s="215"/>
      <c r="AC11" s="217">
        <f ca="1">AC8</f>
        <v>10</v>
      </c>
      <c r="AD11" s="217"/>
      <c r="AE11" s="112"/>
      <c r="AF11" s="6"/>
      <c r="AG11" s="6"/>
      <c r="AH11" s="3"/>
    </row>
    <row r="12" spans="1:38" ht="15" customHeight="1" x14ac:dyDescent="0.3">
      <c r="A12" s="6"/>
      <c r="B12" s="6"/>
      <c r="C12" s="6"/>
      <c r="D12" s="112"/>
      <c r="E12" s="217"/>
      <c r="F12" s="217"/>
      <c r="G12" s="112"/>
      <c r="H12" s="217"/>
      <c r="I12" s="217"/>
      <c r="J12" s="112"/>
      <c r="K12" s="112"/>
      <c r="L12" s="217"/>
      <c r="M12" s="217"/>
      <c r="N12" s="112"/>
      <c r="O12" s="217"/>
      <c r="P12" s="217"/>
      <c r="Q12" s="112"/>
      <c r="R12" s="112"/>
      <c r="S12" s="217"/>
      <c r="T12" s="217"/>
      <c r="U12" s="112"/>
      <c r="V12" s="217"/>
      <c r="W12" s="217"/>
      <c r="X12" s="112"/>
      <c r="Y12" s="112"/>
      <c r="Z12" s="217"/>
      <c r="AA12" s="217"/>
      <c r="AB12" s="112"/>
      <c r="AC12" s="217"/>
      <c r="AD12" s="217"/>
      <c r="AE12" s="112"/>
      <c r="AF12" s="6"/>
      <c r="AG12" s="63"/>
      <c r="AH12" s="3"/>
    </row>
    <row r="13" spans="1:38" x14ac:dyDescent="0.3">
      <c r="A13" s="6"/>
      <c r="B13" s="6"/>
      <c r="C13" s="6"/>
      <c r="D13" s="5" t="s">
        <v>4</v>
      </c>
      <c r="E13" s="8">
        <f ca="1">F13-1</f>
        <v>5</v>
      </c>
      <c r="F13" s="8">
        <f ca="1">RANDBETWEEN(3,5)*2</f>
        <v>6</v>
      </c>
      <c r="G13" s="8">
        <f ca="1">H13-1</f>
        <v>1</v>
      </c>
      <c r="H13" s="8">
        <f ca="1">IF(F13=I13,I13-1,I13)</f>
        <v>2</v>
      </c>
      <c r="I13" s="8">
        <f ca="1">RANDBETWEEN(2,5)</f>
        <v>2</v>
      </c>
      <c r="J13" s="8" t="s">
        <v>206</v>
      </c>
      <c r="K13" s="5" t="s">
        <v>5</v>
      </c>
      <c r="L13" s="8">
        <f ca="1">RANDBETWEEN(7,12)</f>
        <v>12</v>
      </c>
      <c r="M13" s="8">
        <f ca="1">RANDBETWEEN(2,3)</f>
        <v>3</v>
      </c>
      <c r="N13" s="8">
        <f ca="1">O13-RANDBETWEEN(1,2)</f>
        <v>6</v>
      </c>
      <c r="O13" s="8">
        <f ca="1">RANDBETWEEN(3,4)*2</f>
        <v>8</v>
      </c>
      <c r="P13" s="8"/>
      <c r="Q13" s="8" t="str">
        <f ca="1">INDEX($B$7:$B$8,RANDBETWEEN(1,2))</f>
        <v>+</v>
      </c>
      <c r="R13" s="5" t="s">
        <v>6</v>
      </c>
      <c r="S13" s="8">
        <f ca="1">RANDBETWEEN(2,3)</f>
        <v>2</v>
      </c>
      <c r="T13" s="8">
        <f ca="1">RANDBETWEEN(1,2)*2-1</f>
        <v>3</v>
      </c>
      <c r="U13" s="8">
        <f ca="1">RANDBETWEEN(4,5)</f>
        <v>5</v>
      </c>
      <c r="V13" s="8">
        <f ca="1">RANDBETWEEN(2,3)</f>
        <v>2</v>
      </c>
      <c r="W13" s="8">
        <f ca="1">IF(X14=U13,X14-1,X14)</f>
        <v>4</v>
      </c>
      <c r="X13" s="8" t="str">
        <f ca="1">INDEX($B$7:$B$8,RANDBETWEEN(1,2))</f>
        <v>+</v>
      </c>
      <c r="Y13" s="5" t="s">
        <v>7</v>
      </c>
      <c r="Z13" s="8">
        <f ca="1">RANDBETWEEN(1,3)</f>
        <v>1</v>
      </c>
      <c r="AA13" s="8">
        <f ca="1">RANDBETWEEN(3,5)</f>
        <v>4</v>
      </c>
      <c r="AB13" s="8">
        <f ca="1">RANDBETWEEN(4,5)</f>
        <v>5</v>
      </c>
      <c r="AC13" s="8">
        <f ca="1">IF(AA13=AD13,AD13-1,AD13)</f>
        <v>6</v>
      </c>
      <c r="AD13" s="8">
        <f ca="1">RANDBETWEEN(6,8)</f>
        <v>6</v>
      </c>
      <c r="AE13" s="8" t="str">
        <f ca="1">INDEX($B$7:$B$8,RANDBETWEEN(1,2))</f>
        <v>-</v>
      </c>
      <c r="AF13" s="6"/>
      <c r="AG13" s="6"/>
      <c r="AH13" s="3"/>
    </row>
    <row r="14" spans="1:38" ht="15" customHeight="1" x14ac:dyDescent="0.3">
      <c r="A14" s="6"/>
      <c r="B14" s="6"/>
      <c r="C14" s="6"/>
      <c r="D14" s="112"/>
      <c r="E14" s="220">
        <f ca="1">E13</f>
        <v>5</v>
      </c>
      <c r="F14" s="220"/>
      <c r="G14" s="112"/>
      <c r="H14" s="220">
        <f ca="1">G13</f>
        <v>1</v>
      </c>
      <c r="I14" s="220"/>
      <c r="J14" s="112"/>
      <c r="K14" s="112"/>
      <c r="L14" s="220">
        <f ca="1">L13</f>
        <v>12</v>
      </c>
      <c r="M14" s="220"/>
      <c r="N14" s="112"/>
      <c r="O14" s="220">
        <f ca="1">N13</f>
        <v>6</v>
      </c>
      <c r="P14" s="220"/>
      <c r="Q14" s="112"/>
      <c r="R14" s="112"/>
      <c r="S14" s="218">
        <f ca="1">T13</f>
        <v>3</v>
      </c>
      <c r="T14" s="218"/>
      <c r="U14" s="112"/>
      <c r="V14" s="218">
        <f ca="1">V13</f>
        <v>2</v>
      </c>
      <c r="W14" s="218"/>
      <c r="X14" s="125">
        <v>5</v>
      </c>
      <c r="Y14" s="85">
        <f ca="1">RANDBETWEEN(2,3)</f>
        <v>2</v>
      </c>
      <c r="Z14" s="218">
        <f ca="1">Z13</f>
        <v>1</v>
      </c>
      <c r="AA14" s="218"/>
      <c r="AB14" s="112"/>
      <c r="AC14" s="85">
        <f ca="1">RANDBETWEEN(1,2)</f>
        <v>1</v>
      </c>
      <c r="AD14" s="218">
        <f ca="1">AB13</f>
        <v>5</v>
      </c>
      <c r="AE14" s="218"/>
      <c r="AF14" s="6"/>
      <c r="AG14" s="6"/>
      <c r="AH14" s="3"/>
      <c r="AL14" s="10"/>
    </row>
    <row r="15" spans="1:38" ht="15" customHeight="1" thickBot="1" x14ac:dyDescent="0.35">
      <c r="A15" s="6"/>
      <c r="B15" s="6"/>
      <c r="C15" s="6"/>
      <c r="D15" s="112"/>
      <c r="E15" s="221"/>
      <c r="F15" s="221"/>
      <c r="G15" s="215" t="str">
        <f>J13</f>
        <v>-</v>
      </c>
      <c r="H15" s="221"/>
      <c r="I15" s="221"/>
      <c r="J15" s="112"/>
      <c r="K15" s="112"/>
      <c r="L15" s="221"/>
      <c r="M15" s="221"/>
      <c r="N15" s="215" t="str">
        <f ca="1">Q13</f>
        <v>+</v>
      </c>
      <c r="O15" s="221"/>
      <c r="P15" s="221"/>
      <c r="Q15" s="112"/>
      <c r="R15" s="223">
        <f ca="1">S13</f>
        <v>2</v>
      </c>
      <c r="S15" s="219"/>
      <c r="T15" s="219"/>
      <c r="U15" s="215" t="str">
        <f ca="1">X13</f>
        <v>+</v>
      </c>
      <c r="V15" s="219"/>
      <c r="W15" s="219"/>
      <c r="X15" s="113"/>
      <c r="Y15" s="214">
        <f ca="1">Y14</f>
        <v>2</v>
      </c>
      <c r="Z15" s="219"/>
      <c r="AA15" s="219"/>
      <c r="AB15" s="215" t="str">
        <f ca="1">AE13</f>
        <v>-</v>
      </c>
      <c r="AC15" s="216">
        <f ca="1">AC14</f>
        <v>1</v>
      </c>
      <c r="AD15" s="219"/>
      <c r="AE15" s="219"/>
      <c r="AF15" s="6"/>
      <c r="AG15" s="6"/>
      <c r="AH15" s="3"/>
    </row>
    <row r="16" spans="1:38" ht="15" customHeight="1" x14ac:dyDescent="0.3">
      <c r="A16" s="6"/>
      <c r="B16" s="6"/>
      <c r="C16" s="6"/>
      <c r="D16" s="112"/>
      <c r="E16" s="217">
        <f ca="1">F13</f>
        <v>6</v>
      </c>
      <c r="F16" s="217"/>
      <c r="G16" s="215"/>
      <c r="H16" s="217">
        <f ca="1">H13</f>
        <v>2</v>
      </c>
      <c r="I16" s="217"/>
      <c r="J16" s="112"/>
      <c r="K16" s="112"/>
      <c r="L16" s="217">
        <f ca="1">M13</f>
        <v>3</v>
      </c>
      <c r="M16" s="217"/>
      <c r="N16" s="215"/>
      <c r="O16" s="217">
        <f ca="1">O13</f>
        <v>8</v>
      </c>
      <c r="P16" s="217"/>
      <c r="Q16" s="112"/>
      <c r="R16" s="223"/>
      <c r="S16" s="216">
        <f ca="1">U13</f>
        <v>5</v>
      </c>
      <c r="T16" s="216"/>
      <c r="U16" s="215"/>
      <c r="V16" s="216">
        <f ca="1">W13</f>
        <v>4</v>
      </c>
      <c r="W16" s="216"/>
      <c r="X16" s="112"/>
      <c r="Y16" s="214"/>
      <c r="Z16" s="216">
        <f ca="1">AA13</f>
        <v>4</v>
      </c>
      <c r="AA16" s="216"/>
      <c r="AB16" s="215"/>
      <c r="AC16" s="216"/>
      <c r="AD16" s="216">
        <f ca="1">AC13</f>
        <v>6</v>
      </c>
      <c r="AE16" s="216"/>
      <c r="AF16" s="6"/>
      <c r="AG16" s="6"/>
      <c r="AH16" s="3"/>
    </row>
    <row r="17" spans="1:38" ht="15" customHeight="1" x14ac:dyDescent="0.3">
      <c r="A17" s="6"/>
      <c r="B17" s="6"/>
      <c r="C17" s="6"/>
      <c r="D17" s="112"/>
      <c r="E17" s="217"/>
      <c r="F17" s="217"/>
      <c r="G17" s="112"/>
      <c r="H17" s="217"/>
      <c r="I17" s="217"/>
      <c r="J17" s="112"/>
      <c r="K17" s="112"/>
      <c r="L17" s="217"/>
      <c r="M17" s="217"/>
      <c r="N17" s="112"/>
      <c r="O17" s="217"/>
      <c r="P17" s="217"/>
      <c r="Q17" s="112"/>
      <c r="R17" s="112"/>
      <c r="S17" s="216"/>
      <c r="T17" s="216"/>
      <c r="U17" s="112"/>
      <c r="V17" s="216"/>
      <c r="W17" s="216"/>
      <c r="X17" s="112"/>
      <c r="Y17" s="112"/>
      <c r="Z17" s="216"/>
      <c r="AA17" s="216"/>
      <c r="AB17" s="112"/>
      <c r="AC17" s="112"/>
      <c r="AD17" s="216"/>
      <c r="AE17" s="216"/>
      <c r="AF17" s="6"/>
      <c r="AG17" s="6"/>
      <c r="AH17" s="3"/>
    </row>
    <row r="18" spans="1:38" x14ac:dyDescent="0.3">
      <c r="A18" s="6"/>
      <c r="B18" s="6"/>
      <c r="C18" s="6"/>
      <c r="D18" s="5" t="s">
        <v>8</v>
      </c>
      <c r="E18" s="8">
        <f ca="1">RANDBETWEEN(1,3)</f>
        <v>3</v>
      </c>
      <c r="F18" s="8">
        <f ca="1">RANDBETWEEN(4,5)</f>
        <v>4</v>
      </c>
      <c r="G18" s="8">
        <f ca="1">RANDBETWEEN(3,5)</f>
        <v>3</v>
      </c>
      <c r="H18" s="8">
        <f ca="1">IF(F18=I18,I18-1,I18)</f>
        <v>6</v>
      </c>
      <c r="I18" s="8">
        <f ca="1">RANDBETWEEN(6,8)</f>
        <v>6</v>
      </c>
      <c r="J18" s="8" t="str">
        <f ca="1">INDEX($B$7:$B$8,RANDBETWEEN(1,2))</f>
        <v>-</v>
      </c>
      <c r="K18" s="5" t="s">
        <v>9</v>
      </c>
      <c r="L18" s="8">
        <f ca="1">RANDBETWEEN(5,8)</f>
        <v>7</v>
      </c>
      <c r="M18" s="8">
        <f ca="1">RANDBETWEEN(1,3)</f>
        <v>3</v>
      </c>
      <c r="N18" s="5"/>
      <c r="O18" s="5"/>
      <c r="P18" s="5"/>
      <c r="Q18" s="8" t="str">
        <f ca="1">INDEX($B$7:$B$8,RANDBETWEEN(1,2))</f>
        <v>+</v>
      </c>
      <c r="R18" s="5" t="s">
        <v>10</v>
      </c>
      <c r="S18" s="8">
        <f ca="1">RANDBETWEEN(5,8)</f>
        <v>6</v>
      </c>
      <c r="T18" s="8">
        <f ca="1">RANDBETWEEN(2,3)*2+1</f>
        <v>5</v>
      </c>
      <c r="U18" s="8">
        <f ca="1">RANDBETWEEN(2,3)</f>
        <v>3</v>
      </c>
      <c r="V18" s="8">
        <f ca="1">RANDBETWEEN(7,12)</f>
        <v>10</v>
      </c>
      <c r="W18" s="8"/>
      <c r="X18" s="8" t="str">
        <f ca="1">INDEX($B$7:$B$8,RANDBETWEEN(1,2))</f>
        <v>+</v>
      </c>
      <c r="Y18" s="5" t="s">
        <v>11</v>
      </c>
      <c r="Z18" s="8">
        <f ca="1">RANDBETWEEN(5,8)</f>
        <v>7</v>
      </c>
      <c r="AA18" s="8">
        <f ca="1">RANDBETWEEN(1,3)</f>
        <v>3</v>
      </c>
      <c r="AB18" s="8">
        <f ca="1">RANDBETWEEN(1,3)</f>
        <v>3</v>
      </c>
      <c r="AC18" s="8">
        <f ca="1">RANDBETWEEN(4,5)</f>
        <v>4</v>
      </c>
      <c r="AD18" s="8"/>
      <c r="AE18" s="8" t="str">
        <f ca="1">INDEX($B$7:$B$8,RANDBETWEEN(1,2))</f>
        <v>+</v>
      </c>
      <c r="AF18" s="6"/>
      <c r="AG18" s="5"/>
      <c r="AH18" s="3"/>
      <c r="AL18" s="10"/>
    </row>
    <row r="19" spans="1:38" ht="15" customHeight="1" x14ac:dyDescent="0.3">
      <c r="A19" s="6"/>
      <c r="B19" s="6"/>
      <c r="C19" s="6"/>
      <c r="D19" s="85">
        <f ca="1">RANDBETWEEN(4,7)</f>
        <v>4</v>
      </c>
      <c r="E19" s="218">
        <f ca="1">E18</f>
        <v>3</v>
      </c>
      <c r="F19" s="218"/>
      <c r="G19" s="112"/>
      <c r="H19" s="85">
        <f ca="1">RANDBETWEEN(1,2)</f>
        <v>1</v>
      </c>
      <c r="I19" s="218">
        <f ca="1">G18</f>
        <v>3</v>
      </c>
      <c r="J19" s="218"/>
      <c r="K19" s="112"/>
      <c r="L19" s="220" t="str">
        <f ca="1">CONCATENATE(L18,"b")</f>
        <v>7b</v>
      </c>
      <c r="M19" s="220"/>
      <c r="N19" s="112"/>
      <c r="O19" s="220" t="str">
        <f ca="1">CONCATENATE(IF(M18=1,"",M18),"b")</f>
        <v>3b</v>
      </c>
      <c r="P19" s="220"/>
      <c r="Q19" s="112"/>
      <c r="R19" s="220" t="str">
        <f ca="1">CONCATENATE(S18,"n")</f>
        <v>6n</v>
      </c>
      <c r="S19" s="220"/>
      <c r="T19" s="220"/>
      <c r="U19" s="112"/>
      <c r="V19" s="220" t="str">
        <f ca="1">CONCATENATE(U18,"n")</f>
        <v>3n</v>
      </c>
      <c r="W19" s="220"/>
      <c r="X19" s="220"/>
      <c r="Y19" s="112"/>
      <c r="Z19" s="218" t="str">
        <f ca="1">CONCATENATE(IF(Z18=1,"",Z18),"a")</f>
        <v>7a</v>
      </c>
      <c r="AA19" s="218"/>
      <c r="AB19" s="112"/>
      <c r="AC19" s="218" t="str">
        <f ca="1">CONCATENATE(IF(AB18=1,"",AB18),"a")</f>
        <v>3a</v>
      </c>
      <c r="AD19" s="218"/>
      <c r="AE19" s="112"/>
      <c r="AF19" s="63"/>
      <c r="AG19" s="9">
        <v>1</v>
      </c>
      <c r="AH19" s="9"/>
    </row>
    <row r="20" spans="1:38" ht="15" customHeight="1" thickBot="1" x14ac:dyDescent="0.35">
      <c r="A20" s="6"/>
      <c r="B20" s="6"/>
      <c r="C20" s="6"/>
      <c r="D20" s="214">
        <f ca="1">D19</f>
        <v>4</v>
      </c>
      <c r="E20" s="219"/>
      <c r="F20" s="219"/>
      <c r="G20" s="215" t="str">
        <f ca="1">J18</f>
        <v>-</v>
      </c>
      <c r="H20" s="216">
        <f ca="1">H19</f>
        <v>1</v>
      </c>
      <c r="I20" s="219"/>
      <c r="J20" s="219"/>
      <c r="K20" s="112"/>
      <c r="L20" s="221"/>
      <c r="M20" s="221"/>
      <c r="N20" s="215" t="str">
        <f ca="1">Q18</f>
        <v>+</v>
      </c>
      <c r="O20" s="221"/>
      <c r="P20" s="221"/>
      <c r="Q20" s="112"/>
      <c r="R20" s="221"/>
      <c r="S20" s="221"/>
      <c r="T20" s="221"/>
      <c r="U20" s="215" t="str">
        <f ca="1">X18</f>
        <v>+</v>
      </c>
      <c r="V20" s="221"/>
      <c r="W20" s="221"/>
      <c r="X20" s="221"/>
      <c r="Y20" s="112"/>
      <c r="Z20" s="219"/>
      <c r="AA20" s="219"/>
      <c r="AB20" s="215" t="str">
        <f ca="1">AE18</f>
        <v>+</v>
      </c>
      <c r="AC20" s="219"/>
      <c r="AD20" s="219"/>
      <c r="AE20" s="112"/>
      <c r="AF20" s="6"/>
      <c r="AG20" s="9">
        <v>2</v>
      </c>
      <c r="AH20" s="75" t="s">
        <v>182</v>
      </c>
    </row>
    <row r="21" spans="1:38" ht="15" customHeight="1" x14ac:dyDescent="0.3">
      <c r="A21" s="6"/>
      <c r="B21" s="6"/>
      <c r="C21" s="6"/>
      <c r="D21" s="214"/>
      <c r="E21" s="216">
        <f ca="1">F18</f>
        <v>4</v>
      </c>
      <c r="F21" s="216"/>
      <c r="G21" s="215"/>
      <c r="H21" s="216"/>
      <c r="I21" s="216">
        <f ca="1">H18</f>
        <v>6</v>
      </c>
      <c r="J21" s="216"/>
      <c r="K21" s="112"/>
      <c r="L21" s="217" t="s">
        <v>231</v>
      </c>
      <c r="M21" s="217"/>
      <c r="N21" s="215"/>
      <c r="O21" s="217" t="s">
        <v>231</v>
      </c>
      <c r="P21" s="217"/>
      <c r="Q21" s="112"/>
      <c r="R21" s="217" t="str">
        <f ca="1">CONCATENATE(IF(T18=1,"",T18),"m")</f>
        <v>5m</v>
      </c>
      <c r="S21" s="217"/>
      <c r="T21" s="217"/>
      <c r="U21" s="215"/>
      <c r="V21" s="217" t="str">
        <f ca="1">CONCATENATE(V18,"m")</f>
        <v>10m</v>
      </c>
      <c r="W21" s="217"/>
      <c r="X21" s="217"/>
      <c r="Y21" s="112"/>
      <c r="Z21" s="222" t="str">
        <f ca="1">CONCATENATE(IF(AA18=1,"",AA18),"x")</f>
        <v>3x</v>
      </c>
      <c r="AA21" s="222"/>
      <c r="AB21" s="215"/>
      <c r="AC21" s="222" t="str">
        <f ca="1">CONCATENATE(IF(AC18=1,"",AC18),"y")</f>
        <v>4y</v>
      </c>
      <c r="AD21" s="222"/>
      <c r="AE21" s="112"/>
      <c r="AF21" s="6"/>
      <c r="AG21" s="9">
        <v>3</v>
      </c>
      <c r="AH21" s="75" t="s">
        <v>183</v>
      </c>
    </row>
    <row r="22" spans="1:38" ht="15" customHeight="1" x14ac:dyDescent="0.3">
      <c r="A22" s="6"/>
      <c r="B22" s="6"/>
      <c r="C22" s="6"/>
      <c r="D22" s="112"/>
      <c r="E22" s="216"/>
      <c r="F22" s="216"/>
      <c r="G22" s="112"/>
      <c r="H22" s="112"/>
      <c r="I22" s="216"/>
      <c r="J22" s="216"/>
      <c r="K22" s="112"/>
      <c r="L22" s="217"/>
      <c r="M22" s="217"/>
      <c r="N22" s="112"/>
      <c r="O22" s="217"/>
      <c r="P22" s="217"/>
      <c r="Q22" s="112"/>
      <c r="R22" s="217"/>
      <c r="S22" s="217"/>
      <c r="T22" s="217"/>
      <c r="U22" s="112"/>
      <c r="V22" s="217"/>
      <c r="W22" s="217"/>
      <c r="X22" s="217"/>
      <c r="Y22" s="112"/>
      <c r="Z22" s="222"/>
      <c r="AA22" s="222"/>
      <c r="AB22" s="112"/>
      <c r="AC22" s="222"/>
      <c r="AD22" s="222"/>
      <c r="AE22" s="112"/>
      <c r="AF22" s="6"/>
      <c r="AG22" s="9">
        <v>4</v>
      </c>
      <c r="AH22" s="75" t="s">
        <v>184</v>
      </c>
    </row>
    <row r="23" spans="1:38" x14ac:dyDescent="0.3">
      <c r="A23" s="6"/>
      <c r="B23" s="6"/>
      <c r="C23" s="6"/>
      <c r="D23" s="76"/>
      <c r="E23" s="76"/>
      <c r="F23" s="76"/>
      <c r="G23" s="76"/>
      <c r="H23" s="76"/>
      <c r="I23" s="76"/>
      <c r="J23" s="76"/>
      <c r="K23" s="76"/>
      <c r="L23" s="76"/>
      <c r="M23" s="76"/>
      <c r="N23" s="76"/>
      <c r="O23" s="76"/>
      <c r="P23" s="76"/>
      <c r="Q23" s="76"/>
      <c r="R23" s="76"/>
      <c r="S23" s="76"/>
      <c r="T23" s="76"/>
      <c r="U23" s="76"/>
      <c r="V23" s="76"/>
      <c r="W23" s="76"/>
      <c r="X23" s="76"/>
      <c r="Y23" s="76"/>
      <c r="Z23" s="86">
        <f ca="1">RANDBETWEEN(2,3)</f>
        <v>3</v>
      </c>
      <c r="AA23" s="86">
        <f ca="1">RANDBETWEEN(2,3)</f>
        <v>2</v>
      </c>
      <c r="AB23" s="86"/>
      <c r="AC23" s="86"/>
      <c r="AD23" s="86">
        <f ca="1">RANDBETWEEN(2,6)</f>
        <v>5</v>
      </c>
      <c r="AE23" s="76"/>
      <c r="AF23" s="6"/>
      <c r="AG23" s="9">
        <v>5</v>
      </c>
      <c r="AH23" s="75" t="s">
        <v>185</v>
      </c>
    </row>
    <row r="24" spans="1:38"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9">
        <v>6</v>
      </c>
      <c r="AH24" s="75" t="s">
        <v>186</v>
      </c>
    </row>
    <row r="25" spans="1:38"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3"/>
    </row>
    <row r="26" spans="1:38"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3"/>
    </row>
    <row r="27" spans="1:38" x14ac:dyDescent="0.3">
      <c r="A27" s="3"/>
      <c r="B27" s="9">
        <v>14</v>
      </c>
      <c r="C27" s="3"/>
      <c r="D27" s="226" t="str">
        <f>D2</f>
        <v>Adding and Subtracting Fractions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9">
        <v>15</v>
      </c>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9">
        <v>17</v>
      </c>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9">
        <v>18</v>
      </c>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9">
        <v>19</v>
      </c>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9">
        <v>20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9">
        <v>21</v>
      </c>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9">
        <v>22</v>
      </c>
      <c r="C34" s="3"/>
      <c r="D34" s="112"/>
      <c r="E34" s="220">
        <f ca="1">E9</f>
        <v>4</v>
      </c>
      <c r="F34" s="220"/>
      <c r="G34" s="112"/>
      <c r="H34" s="220">
        <f ca="1">H9</f>
        <v>2</v>
      </c>
      <c r="I34" s="220"/>
      <c r="J34" s="112"/>
      <c r="K34" s="112"/>
      <c r="L34" s="220">
        <f ca="1">L9</f>
        <v>4</v>
      </c>
      <c r="M34" s="220"/>
      <c r="N34" s="112"/>
      <c r="O34" s="220">
        <f ca="1">O9</f>
        <v>3</v>
      </c>
      <c r="P34" s="220"/>
      <c r="Q34" s="112"/>
      <c r="R34" s="112"/>
      <c r="S34" s="220">
        <f>S9</f>
        <v>1</v>
      </c>
      <c r="T34" s="220"/>
      <c r="U34" s="112"/>
      <c r="V34" s="220">
        <f>V9</f>
        <v>1</v>
      </c>
      <c r="W34" s="220"/>
      <c r="X34" s="112"/>
      <c r="Y34" s="112"/>
      <c r="Z34" s="220">
        <f ca="1">Z9</f>
        <v>3</v>
      </c>
      <c r="AA34" s="220"/>
      <c r="AB34" s="112"/>
      <c r="AC34" s="220">
        <f ca="1">AC9</f>
        <v>7</v>
      </c>
      <c r="AD34" s="220"/>
      <c r="AE34" s="112"/>
      <c r="AF34" s="3"/>
      <c r="AG34" s="3"/>
      <c r="AH34" s="3"/>
    </row>
    <row r="35" spans="1:38" ht="15" customHeight="1" thickBot="1" x14ac:dyDescent="0.35">
      <c r="A35" s="3"/>
      <c r="B35" s="9">
        <v>23</v>
      </c>
      <c r="C35" s="3"/>
      <c r="D35" s="112"/>
      <c r="E35" s="221"/>
      <c r="F35" s="221"/>
      <c r="G35" s="215" t="str">
        <f ca="1">G10</f>
        <v>-</v>
      </c>
      <c r="H35" s="221"/>
      <c r="I35" s="221"/>
      <c r="J35" s="112"/>
      <c r="K35" s="112"/>
      <c r="L35" s="221"/>
      <c r="M35" s="221"/>
      <c r="N35" s="215" t="str">
        <f ca="1">N10</f>
        <v>+</v>
      </c>
      <c r="O35" s="221"/>
      <c r="P35" s="221"/>
      <c r="Q35" s="112"/>
      <c r="R35" s="112"/>
      <c r="S35" s="221"/>
      <c r="T35" s="221"/>
      <c r="U35" s="215" t="str">
        <f ca="1">U10</f>
        <v>-</v>
      </c>
      <c r="V35" s="221"/>
      <c r="W35" s="221"/>
      <c r="X35" s="112"/>
      <c r="Y35" s="112"/>
      <c r="Z35" s="221"/>
      <c r="AA35" s="221"/>
      <c r="AB35" s="215" t="str">
        <f>AB10</f>
        <v>+</v>
      </c>
      <c r="AC35" s="221"/>
      <c r="AD35" s="221"/>
      <c r="AE35" s="112"/>
      <c r="AF35" s="3"/>
      <c r="AG35" s="3"/>
      <c r="AH35" s="3"/>
    </row>
    <row r="36" spans="1:38" ht="15" customHeight="1" x14ac:dyDescent="0.3">
      <c r="A36" s="3"/>
      <c r="B36" s="9">
        <v>24</v>
      </c>
      <c r="C36" s="3"/>
      <c r="D36" s="112"/>
      <c r="E36" s="224">
        <f ca="1">E11</f>
        <v>7</v>
      </c>
      <c r="F36" s="224"/>
      <c r="G36" s="215"/>
      <c r="H36" s="224">
        <f ca="1">H11</f>
        <v>7</v>
      </c>
      <c r="I36" s="224"/>
      <c r="J36" s="112"/>
      <c r="K36" s="112"/>
      <c r="L36" s="224">
        <f ca="1">L11</f>
        <v>8</v>
      </c>
      <c r="M36" s="224"/>
      <c r="N36" s="215"/>
      <c r="O36" s="224">
        <f ca="1">O11</f>
        <v>8</v>
      </c>
      <c r="P36" s="224"/>
      <c r="Q36" s="112"/>
      <c r="R36" s="112"/>
      <c r="S36" s="224">
        <f ca="1">S11</f>
        <v>4</v>
      </c>
      <c r="T36" s="224"/>
      <c r="U36" s="215"/>
      <c r="V36" s="224">
        <f ca="1">V11</f>
        <v>6</v>
      </c>
      <c r="W36" s="224"/>
      <c r="X36" s="112"/>
      <c r="Y36" s="112"/>
      <c r="Z36" s="224">
        <f ca="1">Z11</f>
        <v>4</v>
      </c>
      <c r="AA36" s="224"/>
      <c r="AB36" s="215"/>
      <c r="AC36" s="224">
        <f ca="1">AC11</f>
        <v>10</v>
      </c>
      <c r="AD36" s="224"/>
      <c r="AE36" s="112"/>
      <c r="AF36" s="3"/>
      <c r="AG36" s="3"/>
      <c r="AH36" s="3"/>
    </row>
    <row r="37" spans="1:38" ht="15" customHeight="1" x14ac:dyDescent="0.3">
      <c r="A37" s="3"/>
      <c r="B37" s="9">
        <v>121</v>
      </c>
      <c r="C37" s="3"/>
      <c r="D37" s="112"/>
      <c r="E37" s="217"/>
      <c r="F37" s="217"/>
      <c r="G37" s="112"/>
      <c r="H37" s="217"/>
      <c r="I37" s="217"/>
      <c r="J37" s="112"/>
      <c r="K37" s="112"/>
      <c r="L37" s="217"/>
      <c r="M37" s="217"/>
      <c r="N37" s="112"/>
      <c r="O37" s="217"/>
      <c r="P37" s="217"/>
      <c r="Q37" s="112"/>
      <c r="R37" s="112"/>
      <c r="S37" s="217"/>
      <c r="T37" s="217"/>
      <c r="U37" s="112"/>
      <c r="V37" s="217"/>
      <c r="W37" s="217"/>
      <c r="X37" s="112"/>
      <c r="Y37" s="112"/>
      <c r="Z37" s="217"/>
      <c r="AA37" s="217"/>
      <c r="AB37" s="112"/>
      <c r="AC37" s="217"/>
      <c r="AD37" s="217"/>
      <c r="AE37" s="112"/>
      <c r="AF37" s="3"/>
      <c r="AG37" s="3"/>
      <c r="AH37" s="3"/>
    </row>
    <row r="38" spans="1:38" x14ac:dyDescent="0.3">
      <c r="A38" s="3"/>
      <c r="B38" s="9">
        <v>144</v>
      </c>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9">
        <v>169</v>
      </c>
      <c r="C39" s="3"/>
      <c r="D39" s="112"/>
      <c r="E39" s="220">
        <f ca="1">E14</f>
        <v>5</v>
      </c>
      <c r="F39" s="220"/>
      <c r="G39" s="112"/>
      <c r="H39" s="220">
        <f ca="1">H14</f>
        <v>1</v>
      </c>
      <c r="I39" s="220"/>
      <c r="J39" s="112"/>
      <c r="K39" s="112"/>
      <c r="L39" s="220">
        <f ca="1">L14</f>
        <v>12</v>
      </c>
      <c r="M39" s="220"/>
      <c r="N39" s="112"/>
      <c r="O39" s="220">
        <f ca="1">O14</f>
        <v>6</v>
      </c>
      <c r="P39" s="220"/>
      <c r="Q39" s="112"/>
      <c r="R39" s="112"/>
      <c r="S39" s="218">
        <f ca="1">S14</f>
        <v>3</v>
      </c>
      <c r="T39" s="218"/>
      <c r="U39" s="112"/>
      <c r="V39" s="218">
        <f ca="1">V14</f>
        <v>2</v>
      </c>
      <c r="W39" s="218"/>
      <c r="X39" s="118"/>
      <c r="Y39" s="78"/>
      <c r="Z39" s="218">
        <f ca="1">Z14</f>
        <v>1</v>
      </c>
      <c r="AA39" s="218"/>
      <c r="AB39" s="112"/>
      <c r="AC39" s="78"/>
      <c r="AD39" s="218">
        <f ca="1">AD14</f>
        <v>5</v>
      </c>
      <c r="AE39" s="218"/>
      <c r="AF39" s="3"/>
      <c r="AG39" s="3"/>
      <c r="AH39" s="3"/>
    </row>
    <row r="40" spans="1:38" ht="15" customHeight="1" thickBot="1" x14ac:dyDescent="0.35">
      <c r="A40" s="3"/>
      <c r="B40" s="9">
        <v>196</v>
      </c>
      <c r="C40" s="3"/>
      <c r="D40" s="112"/>
      <c r="E40" s="221"/>
      <c r="F40" s="221"/>
      <c r="G40" s="215" t="str">
        <f>G15</f>
        <v>-</v>
      </c>
      <c r="H40" s="221"/>
      <c r="I40" s="221"/>
      <c r="J40" s="112"/>
      <c r="K40" s="112"/>
      <c r="L40" s="221"/>
      <c r="M40" s="221"/>
      <c r="N40" s="215" t="str">
        <f ca="1">N15</f>
        <v>+</v>
      </c>
      <c r="O40" s="221"/>
      <c r="P40" s="221"/>
      <c r="Q40" s="112"/>
      <c r="R40" s="223">
        <f ca="1">R15</f>
        <v>2</v>
      </c>
      <c r="S40" s="219"/>
      <c r="T40" s="219"/>
      <c r="U40" s="215" t="str">
        <f ca="1">U15</f>
        <v>+</v>
      </c>
      <c r="V40" s="219"/>
      <c r="W40" s="219"/>
      <c r="X40" s="113"/>
      <c r="Y40" s="214">
        <f ca="1">Y15</f>
        <v>2</v>
      </c>
      <c r="Z40" s="219"/>
      <c r="AA40" s="219"/>
      <c r="AB40" s="215" t="str">
        <f ca="1">AB15</f>
        <v>-</v>
      </c>
      <c r="AC40" s="216">
        <f ca="1">AC15</f>
        <v>1</v>
      </c>
      <c r="AD40" s="219"/>
      <c r="AE40" s="219"/>
      <c r="AF40" s="3"/>
      <c r="AG40" s="3"/>
      <c r="AH40" s="3"/>
    </row>
    <row r="41" spans="1:38" ht="15" customHeight="1" x14ac:dyDescent="0.3">
      <c r="A41" s="3"/>
      <c r="B41" s="9">
        <v>225</v>
      </c>
      <c r="C41" s="3"/>
      <c r="D41" s="112"/>
      <c r="E41" s="217">
        <f ca="1">E16</f>
        <v>6</v>
      </c>
      <c r="F41" s="217"/>
      <c r="G41" s="215"/>
      <c r="H41" s="217">
        <f ca="1">H16</f>
        <v>2</v>
      </c>
      <c r="I41" s="217"/>
      <c r="J41" s="112"/>
      <c r="K41" s="112"/>
      <c r="L41" s="217">
        <f ca="1">L16</f>
        <v>3</v>
      </c>
      <c r="M41" s="217"/>
      <c r="N41" s="215"/>
      <c r="O41" s="217">
        <f ca="1">O16</f>
        <v>8</v>
      </c>
      <c r="P41" s="217"/>
      <c r="Q41" s="112"/>
      <c r="R41" s="223"/>
      <c r="S41" s="216">
        <f ca="1">S16</f>
        <v>5</v>
      </c>
      <c r="T41" s="216"/>
      <c r="U41" s="215"/>
      <c r="V41" s="216">
        <f ca="1">V16</f>
        <v>4</v>
      </c>
      <c r="W41" s="216"/>
      <c r="X41" s="112"/>
      <c r="Y41" s="214"/>
      <c r="Z41" s="216">
        <f ca="1">Z16</f>
        <v>4</v>
      </c>
      <c r="AA41" s="216"/>
      <c r="AB41" s="215"/>
      <c r="AC41" s="216"/>
      <c r="AD41" s="216">
        <f ca="1">AD16</f>
        <v>6</v>
      </c>
      <c r="AE41" s="216"/>
      <c r="AF41" s="3"/>
      <c r="AG41" s="3"/>
      <c r="AH41" s="3"/>
    </row>
    <row r="42" spans="1:38" ht="15" customHeight="1" x14ac:dyDescent="0.3">
      <c r="A42" s="3"/>
      <c r="B42" s="3"/>
      <c r="C42" s="3"/>
      <c r="D42" s="112"/>
      <c r="E42" s="217"/>
      <c r="F42" s="217"/>
      <c r="G42" s="112"/>
      <c r="H42" s="217"/>
      <c r="I42" s="217"/>
      <c r="J42" s="112"/>
      <c r="K42" s="112"/>
      <c r="L42" s="217"/>
      <c r="M42" s="217"/>
      <c r="N42" s="112"/>
      <c r="O42" s="217"/>
      <c r="P42" s="217"/>
      <c r="Q42" s="112"/>
      <c r="R42" s="112"/>
      <c r="S42" s="216"/>
      <c r="T42" s="216"/>
      <c r="U42" s="112"/>
      <c r="V42" s="216"/>
      <c r="W42" s="216"/>
      <c r="X42" s="112"/>
      <c r="Y42" s="112"/>
      <c r="Z42" s="216"/>
      <c r="AA42" s="216"/>
      <c r="AB42" s="112"/>
      <c r="AC42" s="112"/>
      <c r="AD42" s="216"/>
      <c r="AE42" s="216"/>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85">
        <f ca="1">RANDBETWEEN(1,2)</f>
        <v>2</v>
      </c>
      <c r="E44" s="218">
        <f ca="1">E19</f>
        <v>3</v>
      </c>
      <c r="F44" s="218"/>
      <c r="G44" s="126"/>
      <c r="H44" s="85">
        <f ca="1">RANDBETWEEN(2,3)</f>
        <v>2</v>
      </c>
      <c r="I44" s="218">
        <f ca="1">I19</f>
        <v>3</v>
      </c>
      <c r="J44" s="218"/>
      <c r="K44" s="112"/>
      <c r="L44" s="220" t="str">
        <f ca="1">L19</f>
        <v>7b</v>
      </c>
      <c r="M44" s="220"/>
      <c r="N44" s="112"/>
      <c r="O44" s="220" t="str">
        <f ca="1">O19</f>
        <v>3b</v>
      </c>
      <c r="P44" s="220"/>
      <c r="Q44" s="112"/>
      <c r="R44" s="220" t="str">
        <f ca="1">R19</f>
        <v>6n</v>
      </c>
      <c r="S44" s="220"/>
      <c r="T44" s="220"/>
      <c r="U44" s="112"/>
      <c r="V44" s="220" t="str">
        <f ca="1">V19</f>
        <v>3n</v>
      </c>
      <c r="W44" s="220"/>
      <c r="X44" s="220"/>
      <c r="Y44" s="112"/>
      <c r="Z44" s="218" t="str">
        <f ca="1">Z19</f>
        <v>7a</v>
      </c>
      <c r="AA44" s="218"/>
      <c r="AB44" s="112"/>
      <c r="AC44" s="218" t="str">
        <f ca="1">AC19</f>
        <v>3a</v>
      </c>
      <c r="AD44" s="218"/>
      <c r="AE44" s="112"/>
      <c r="AF44" s="3"/>
      <c r="AG44" s="3"/>
      <c r="AH44" s="3"/>
    </row>
    <row r="45" spans="1:38" ht="15" customHeight="1" thickBot="1" x14ac:dyDescent="0.35">
      <c r="A45" s="3"/>
      <c r="B45" s="3"/>
      <c r="C45" s="3"/>
      <c r="D45" s="214">
        <f ca="1">D20</f>
        <v>4</v>
      </c>
      <c r="E45" s="219"/>
      <c r="F45" s="219"/>
      <c r="G45" s="215" t="str">
        <f ca="1">G20</f>
        <v>-</v>
      </c>
      <c r="H45" s="216">
        <f ca="1">H20</f>
        <v>1</v>
      </c>
      <c r="I45" s="219"/>
      <c r="J45" s="219"/>
      <c r="K45" s="112"/>
      <c r="L45" s="221"/>
      <c r="M45" s="221"/>
      <c r="N45" s="215" t="str">
        <f ca="1">N20</f>
        <v>+</v>
      </c>
      <c r="O45" s="221"/>
      <c r="P45" s="221"/>
      <c r="Q45" s="112"/>
      <c r="R45" s="221"/>
      <c r="S45" s="221"/>
      <c r="T45" s="221"/>
      <c r="U45" s="215" t="str">
        <f ca="1">U20</f>
        <v>+</v>
      </c>
      <c r="V45" s="221"/>
      <c r="W45" s="221"/>
      <c r="X45" s="221"/>
      <c r="Y45" s="112"/>
      <c r="Z45" s="219"/>
      <c r="AA45" s="219"/>
      <c r="AB45" s="215" t="str">
        <f ca="1">AB20</f>
        <v>+</v>
      </c>
      <c r="AC45" s="219"/>
      <c r="AD45" s="219"/>
      <c r="AE45" s="112"/>
      <c r="AF45" s="3"/>
      <c r="AG45" s="3"/>
      <c r="AH45" s="3"/>
    </row>
    <row r="46" spans="1:38" ht="15" customHeight="1" x14ac:dyDescent="0.3">
      <c r="A46" s="3"/>
      <c r="B46" s="3"/>
      <c r="C46" s="3"/>
      <c r="D46" s="214"/>
      <c r="E46" s="216">
        <f ca="1">E21</f>
        <v>4</v>
      </c>
      <c r="F46" s="216"/>
      <c r="G46" s="215"/>
      <c r="H46" s="216"/>
      <c r="I46" s="216">
        <f ca="1">I21</f>
        <v>6</v>
      </c>
      <c r="J46" s="216"/>
      <c r="K46" s="112"/>
      <c r="L46" s="217" t="str">
        <f>L21</f>
        <v>a</v>
      </c>
      <c r="M46" s="217"/>
      <c r="N46" s="215"/>
      <c r="O46" s="217" t="str">
        <f>O21</f>
        <v>a</v>
      </c>
      <c r="P46" s="217"/>
      <c r="Q46" s="112"/>
      <c r="R46" s="217" t="str">
        <f ca="1">R21</f>
        <v>5m</v>
      </c>
      <c r="S46" s="217"/>
      <c r="T46" s="217"/>
      <c r="U46" s="215"/>
      <c r="V46" s="217" t="str">
        <f ca="1">V21</f>
        <v>10m</v>
      </c>
      <c r="W46" s="217"/>
      <c r="X46" s="217"/>
      <c r="Y46" s="112"/>
      <c r="Z46" s="222" t="str">
        <f ca="1">Z21</f>
        <v>3x</v>
      </c>
      <c r="AA46" s="222"/>
      <c r="AB46" s="215"/>
      <c r="AC46" s="222" t="str">
        <f ca="1">AC21</f>
        <v>4y</v>
      </c>
      <c r="AD46" s="222"/>
      <c r="AE46" s="112"/>
      <c r="AF46" s="3"/>
      <c r="AG46" s="3"/>
      <c r="AH46" s="3"/>
    </row>
    <row r="47" spans="1:38" ht="15" customHeight="1" x14ac:dyDescent="0.3">
      <c r="A47" s="3"/>
      <c r="B47" s="3"/>
      <c r="C47" s="3"/>
      <c r="D47" s="126"/>
      <c r="E47" s="216"/>
      <c r="F47" s="216"/>
      <c r="G47" s="126"/>
      <c r="H47" s="126"/>
      <c r="I47" s="216"/>
      <c r="J47" s="216"/>
      <c r="K47" s="112"/>
      <c r="L47" s="217"/>
      <c r="M47" s="217"/>
      <c r="N47" s="112"/>
      <c r="O47" s="217"/>
      <c r="P47" s="217"/>
      <c r="Q47" s="112"/>
      <c r="R47" s="217"/>
      <c r="S47" s="217"/>
      <c r="T47" s="217"/>
      <c r="U47" s="112"/>
      <c r="V47" s="217"/>
      <c r="W47" s="217"/>
      <c r="X47" s="217"/>
      <c r="Y47" s="112"/>
      <c r="Z47" s="222"/>
      <c r="AA47" s="222"/>
      <c r="AB47" s="112"/>
      <c r="AC47" s="222"/>
      <c r="AD47" s="222"/>
      <c r="AE47" s="112"/>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Adding and Subtracting Fractions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79"/>
      <c r="D57" s="80" t="s">
        <v>0</v>
      </c>
      <c r="E57" s="80"/>
      <c r="F57" s="80"/>
      <c r="G57" s="80"/>
      <c r="H57" s="80"/>
      <c r="I57" s="80"/>
      <c r="J57" s="80"/>
      <c r="K57" s="80" t="s">
        <v>1</v>
      </c>
      <c r="L57" s="80"/>
      <c r="M57" s="80"/>
      <c r="N57" s="80"/>
      <c r="O57" s="80"/>
      <c r="P57" s="80"/>
      <c r="Q57" s="80"/>
      <c r="R57" s="80" t="s">
        <v>2</v>
      </c>
      <c r="S57" s="80"/>
      <c r="T57" s="80"/>
      <c r="U57" s="80"/>
      <c r="V57" s="80"/>
      <c r="W57" s="80"/>
      <c r="X57" s="80"/>
      <c r="Y57" s="80" t="s">
        <v>3</v>
      </c>
      <c r="Z57" s="80"/>
      <c r="AA57" s="80"/>
      <c r="AB57" s="80"/>
      <c r="AC57" s="80"/>
      <c r="AD57" s="80"/>
      <c r="AE57" s="80"/>
      <c r="AF57" s="79"/>
      <c r="AG57" s="3"/>
      <c r="AH57" s="3"/>
    </row>
    <row r="58" spans="1:34" ht="15" customHeight="1" x14ac:dyDescent="0.4">
      <c r="A58" s="3"/>
      <c r="B58" s="3"/>
      <c r="C58" s="79"/>
      <c r="D58" s="114"/>
      <c r="E58" s="114"/>
      <c r="F58" s="198">
        <f ca="1">IF(G10="+",E9+H9,E9-H9)/GCD(IF(G10="+",E9+H9,E9-H9),E11)</f>
        <v>2</v>
      </c>
      <c r="G58" s="198"/>
      <c r="H58" s="114"/>
      <c r="I58" s="114"/>
      <c r="J58" s="114"/>
      <c r="K58" s="114"/>
      <c r="L58" s="114"/>
      <c r="M58" s="198">
        <f ca="1">IF(N10="+",L9+O9,L9-O9)/GCD(IF(N10="+",L9+O9,L9-O9),L11)</f>
        <v>7</v>
      </c>
      <c r="N58" s="198"/>
      <c r="O58" s="114"/>
      <c r="P58" s="114"/>
      <c r="Q58" s="114"/>
      <c r="R58" s="114"/>
      <c r="S58" s="114"/>
      <c r="T58" s="198">
        <f ca="1">IF(U10="+",S9*V11+V9*S11,S9*V11-V9*S11)/GCD(S11*V11,IF(U10="+",S9*V11+V9*S11,(S9*V11-V9*S11)))</f>
        <v>1</v>
      </c>
      <c r="U58" s="198"/>
      <c r="V58" s="114"/>
      <c r="W58" s="114"/>
      <c r="X58" s="114"/>
      <c r="Y58" s="124"/>
      <c r="Z58" s="194">
        <f ca="1">IF(AB10="+",AC11*Z9+Z11*AC9,AC11*Z9-Z11*AC9)/GCD(Z11*AC11,IF(AB10="+",AC11*Z9+Z11*AC9,AC11*Z9-Z11*AC9))</f>
        <v>29</v>
      </c>
      <c r="AA58" s="194"/>
      <c r="AB58" s="122"/>
      <c r="AC58" s="122"/>
      <c r="AD58" s="194">
        <f ca="1">MOD(Z58,Z60)</f>
        <v>9</v>
      </c>
      <c r="AE58" s="194"/>
      <c r="AF58" s="121"/>
      <c r="AG58" s="3"/>
      <c r="AH58" s="3"/>
    </row>
    <row r="59" spans="1:34" ht="15" customHeight="1" thickBot="1" x14ac:dyDescent="0.45">
      <c r="A59" s="3"/>
      <c r="B59" s="3"/>
      <c r="C59" s="79"/>
      <c r="D59" s="114"/>
      <c r="E59" s="114"/>
      <c r="F59" s="199"/>
      <c r="G59" s="199"/>
      <c r="H59" s="114"/>
      <c r="I59" s="114"/>
      <c r="J59" s="114"/>
      <c r="K59" s="114"/>
      <c r="L59" s="114"/>
      <c r="M59" s="199"/>
      <c r="N59" s="199"/>
      <c r="O59" s="114"/>
      <c r="P59" s="114"/>
      <c r="Q59" s="114"/>
      <c r="R59" s="114"/>
      <c r="S59" s="114"/>
      <c r="T59" s="199"/>
      <c r="U59" s="199"/>
      <c r="V59" s="114"/>
      <c r="W59" s="114"/>
      <c r="X59" s="114"/>
      <c r="Y59" s="124"/>
      <c r="Z59" s="195"/>
      <c r="AA59" s="195"/>
      <c r="AB59" s="196" t="s">
        <v>169</v>
      </c>
      <c r="AC59" s="196">
        <f ca="1">TRUNC(Z58/Z60)</f>
        <v>1</v>
      </c>
      <c r="AD59" s="195"/>
      <c r="AE59" s="195"/>
      <c r="AF59" s="121"/>
      <c r="AG59" s="3"/>
      <c r="AH59" s="3"/>
    </row>
    <row r="60" spans="1:34" ht="15" customHeight="1" x14ac:dyDescent="0.3">
      <c r="A60" s="3"/>
      <c r="B60" s="3"/>
      <c r="C60" s="79"/>
      <c r="D60" s="114"/>
      <c r="E60" s="114"/>
      <c r="F60" s="198">
        <f ca="1">E11/GCD(IF(G10="+",E9+H9,E9-H9),E11)</f>
        <v>7</v>
      </c>
      <c r="G60" s="198"/>
      <c r="H60" s="114"/>
      <c r="I60" s="114"/>
      <c r="J60" s="114"/>
      <c r="K60" s="114"/>
      <c r="L60" s="114"/>
      <c r="M60" s="198">
        <f ca="1">L11/GCD(IF(N10="+",L9+O9,L9-O9),L11)</f>
        <v>8</v>
      </c>
      <c r="N60" s="198"/>
      <c r="O60" s="114"/>
      <c r="P60" s="114"/>
      <c r="Q60" s="114"/>
      <c r="R60" s="114"/>
      <c r="S60" s="114"/>
      <c r="T60" s="198">
        <f ca="1">S11*V11/GCD(S11*V11,IF(U10="+",S9*V11+V9*S11,(S9*V11-V9*S11)))</f>
        <v>12</v>
      </c>
      <c r="U60" s="198"/>
      <c r="V60" s="114"/>
      <c r="W60" s="114"/>
      <c r="X60" s="114"/>
      <c r="Y60" s="124"/>
      <c r="Z60" s="201">
        <f ca="1">Z11*AC11/GCD(Z11*AC11,IF(AB10="+",AC11*Z9+Z11*AC9,AC11*Z9-Z11*AC9))</f>
        <v>20</v>
      </c>
      <c r="AA60" s="201"/>
      <c r="AB60" s="196"/>
      <c r="AC60" s="196"/>
      <c r="AD60" s="197">
        <f ca="1">Z60</f>
        <v>20</v>
      </c>
      <c r="AE60" s="197"/>
      <c r="AF60" s="123"/>
      <c r="AG60" s="3"/>
      <c r="AH60" s="3"/>
    </row>
    <row r="61" spans="1:34" ht="15" customHeight="1" x14ac:dyDescent="0.3">
      <c r="A61" s="3"/>
      <c r="B61" s="3"/>
      <c r="C61" s="79"/>
      <c r="D61" s="114"/>
      <c r="E61" s="114"/>
      <c r="F61" s="198"/>
      <c r="G61" s="198"/>
      <c r="H61" s="114"/>
      <c r="I61" s="114"/>
      <c r="J61" s="114"/>
      <c r="K61" s="114"/>
      <c r="L61" s="114"/>
      <c r="M61" s="198"/>
      <c r="N61" s="198"/>
      <c r="O61" s="114"/>
      <c r="P61" s="114"/>
      <c r="Q61" s="114"/>
      <c r="R61" s="114"/>
      <c r="S61" s="114"/>
      <c r="T61" s="198"/>
      <c r="U61" s="198"/>
      <c r="V61" s="114"/>
      <c r="W61" s="114"/>
      <c r="X61" s="114"/>
      <c r="Y61" s="124"/>
      <c r="Z61" s="197"/>
      <c r="AA61" s="197"/>
      <c r="AB61" s="122"/>
      <c r="AC61" s="122"/>
      <c r="AD61" s="197"/>
      <c r="AE61" s="197"/>
      <c r="AF61" s="123"/>
      <c r="AG61" s="3"/>
      <c r="AH61" s="3"/>
    </row>
    <row r="62" spans="1:34" x14ac:dyDescent="0.3">
      <c r="A62" s="3"/>
      <c r="B62" s="3"/>
      <c r="C62" s="79"/>
      <c r="D62" s="80" t="s">
        <v>4</v>
      </c>
      <c r="E62" s="80"/>
      <c r="F62" s="80"/>
      <c r="G62" s="80"/>
      <c r="H62" s="80"/>
      <c r="I62" s="80"/>
      <c r="J62" s="80"/>
      <c r="K62" s="80" t="s">
        <v>5</v>
      </c>
      <c r="L62" s="80"/>
      <c r="M62" s="80"/>
      <c r="N62" s="80"/>
      <c r="O62" s="80"/>
      <c r="P62" s="80"/>
      <c r="Q62" s="80"/>
      <c r="R62" s="80" t="s">
        <v>6</v>
      </c>
      <c r="S62" s="80"/>
      <c r="T62" s="80"/>
      <c r="U62" s="80"/>
      <c r="V62" s="80"/>
      <c r="W62" s="80"/>
      <c r="X62" s="80"/>
      <c r="Y62" s="80" t="s">
        <v>7</v>
      </c>
      <c r="Z62" s="80"/>
      <c r="AA62" s="80"/>
      <c r="AB62" s="80"/>
      <c r="AC62" s="80"/>
      <c r="AD62" s="80"/>
      <c r="AE62" s="80"/>
      <c r="AF62" s="79"/>
      <c r="AG62" s="3"/>
      <c r="AH62" s="3"/>
    </row>
    <row r="63" spans="1:34" ht="15" customHeight="1" x14ac:dyDescent="0.4">
      <c r="A63" s="3"/>
      <c r="B63" s="3"/>
      <c r="C63" s="79"/>
      <c r="D63" s="114"/>
      <c r="E63" s="114"/>
      <c r="F63" s="198">
        <f ca="1">IF(G15="+",E14*H16+H14*E16,E14*H16-H14*E16)/GCD(E16*H16,IF(G15="+",E14*H16+H14*E16,(E14*H16-H14*E16)))</f>
        <v>1</v>
      </c>
      <c r="G63" s="198"/>
      <c r="H63" s="114"/>
      <c r="I63" s="114"/>
      <c r="J63" s="114"/>
      <c r="K63" s="124"/>
      <c r="L63" s="196">
        <f ca="1">IF(N15="+",L14*O16+O14*L16,L14*O16-O14*L16)/GCD(L16*O16,IF(N15="+",L14*O16+O14*L16,(L14*O16-O14*L16)))</f>
        <v>19</v>
      </c>
      <c r="M63" s="196"/>
      <c r="N63" s="168"/>
      <c r="O63" s="124"/>
      <c r="P63" s="194">
        <f ca="1">MOD(L63,L65)</f>
        <v>3</v>
      </c>
      <c r="Q63" s="194"/>
      <c r="R63" s="79"/>
      <c r="S63" s="206">
        <f ca="1">IF(U15="+",S14*V16+V14*S16,S14*V16-V14*S16)/GCD(S16*V16,IF(U15="+",S14*V16+V14*S16,(S14*V16-V14*S16)))</f>
        <v>11</v>
      </c>
      <c r="T63" s="206"/>
      <c r="U63" s="169"/>
      <c r="V63" s="169"/>
      <c r="W63" s="209">
        <f ca="1">MOD(S63,S65)</f>
        <v>1</v>
      </c>
      <c r="X63" s="209"/>
      <c r="Y63" s="114"/>
      <c r="Z63" s="209">
        <f ca="1">(Y14*AA13+Z13)*(AC14*AC13+AB13)/GCD((Y14*AA13+Z13)*(AC14*AC13+AB13),AA13*AC13)</f>
        <v>33</v>
      </c>
      <c r="AA63" s="209"/>
      <c r="AB63" s="169"/>
      <c r="AC63" s="169"/>
      <c r="AD63" s="209">
        <f ca="1">MOD(Z63,Z65)</f>
        <v>1</v>
      </c>
      <c r="AE63" s="209"/>
      <c r="AF63" s="116"/>
      <c r="AG63" s="3"/>
      <c r="AH63" s="3"/>
    </row>
    <row r="64" spans="1:34" ht="15" customHeight="1" thickBot="1" x14ac:dyDescent="0.45">
      <c r="A64" s="3"/>
      <c r="B64" s="3"/>
      <c r="C64" s="79"/>
      <c r="D64" s="114"/>
      <c r="E64" s="114"/>
      <c r="F64" s="199"/>
      <c r="G64" s="199"/>
      <c r="H64" s="114"/>
      <c r="I64" s="114"/>
      <c r="J64" s="114"/>
      <c r="K64" s="124"/>
      <c r="L64" s="213"/>
      <c r="M64" s="213"/>
      <c r="N64" s="196" t="s">
        <v>169</v>
      </c>
      <c r="O64" s="196">
        <f ca="1">TRUNC(L63/L65)</f>
        <v>4</v>
      </c>
      <c r="P64" s="195"/>
      <c r="Q64" s="195"/>
      <c r="R64" s="116"/>
      <c r="S64" s="212"/>
      <c r="T64" s="212"/>
      <c r="U64" s="206" t="s">
        <v>169</v>
      </c>
      <c r="V64" s="206">
        <f ca="1">TRUNC(S63/S65)</f>
        <v>1</v>
      </c>
      <c r="W64" s="210"/>
      <c r="X64" s="210"/>
      <c r="Y64" s="114"/>
      <c r="Z64" s="210"/>
      <c r="AA64" s="210"/>
      <c r="AB64" s="206" t="s">
        <v>169</v>
      </c>
      <c r="AC64" s="206">
        <f ca="1">TRUNC(Z63/Z65)</f>
        <v>4</v>
      </c>
      <c r="AD64" s="210"/>
      <c r="AE64" s="210"/>
      <c r="AF64" s="116"/>
      <c r="AG64" s="3"/>
      <c r="AH64" s="3"/>
    </row>
    <row r="65" spans="1:34" ht="15" customHeight="1" x14ac:dyDescent="0.3">
      <c r="A65" s="3"/>
      <c r="B65" s="3"/>
      <c r="C65" s="79"/>
      <c r="D65" s="114"/>
      <c r="E65" s="114"/>
      <c r="F65" s="198">
        <f ca="1">E16*H16/GCD(E16*H16,IF(G15="+",E14*H16+H14*E16,(E14*H16-H14*E16)))</f>
        <v>3</v>
      </c>
      <c r="G65" s="198"/>
      <c r="H65" s="114"/>
      <c r="I65" s="114"/>
      <c r="J65" s="114"/>
      <c r="K65" s="124"/>
      <c r="L65" s="196">
        <f ca="1">L16*O16/GCD(L16*O16,IF(N15="+",L14*O16+O14*L16,(L14*O16-O14*L16)))</f>
        <v>4</v>
      </c>
      <c r="M65" s="196"/>
      <c r="N65" s="196"/>
      <c r="O65" s="196"/>
      <c r="P65" s="197">
        <f ca="1">L65</f>
        <v>4</v>
      </c>
      <c r="Q65" s="197"/>
      <c r="R65" s="79"/>
      <c r="S65" s="206">
        <f ca="1">S16*V16/GCD(S16*V16,IF(U15="+",S14*V16+V14*S16,(S14*V16-V14*S16)))</f>
        <v>10</v>
      </c>
      <c r="T65" s="206"/>
      <c r="U65" s="206"/>
      <c r="V65" s="206"/>
      <c r="W65" s="207">
        <f ca="1">S65</f>
        <v>10</v>
      </c>
      <c r="X65" s="207"/>
      <c r="Y65" s="114"/>
      <c r="Z65" s="208">
        <f ca="1">AA13*AC13/GCD((Y14*AA13+Z13)*(AC14*AC13+AB13),AA13*AC13)</f>
        <v>8</v>
      </c>
      <c r="AA65" s="208"/>
      <c r="AB65" s="206"/>
      <c r="AC65" s="206"/>
      <c r="AD65" s="207">
        <f ca="1">Z65</f>
        <v>8</v>
      </c>
      <c r="AE65" s="207"/>
      <c r="AF65" s="115"/>
      <c r="AG65" s="3"/>
      <c r="AH65" s="3"/>
    </row>
    <row r="66" spans="1:34" ht="15" customHeight="1" x14ac:dyDescent="0.3">
      <c r="A66" s="3"/>
      <c r="B66" s="3"/>
      <c r="C66" s="79"/>
      <c r="D66" s="114"/>
      <c r="E66" s="114"/>
      <c r="F66" s="198"/>
      <c r="G66" s="198"/>
      <c r="H66" s="114"/>
      <c r="I66" s="114"/>
      <c r="J66" s="114"/>
      <c r="K66" s="124"/>
      <c r="L66" s="196"/>
      <c r="M66" s="196"/>
      <c r="N66" s="168"/>
      <c r="O66" s="124"/>
      <c r="P66" s="197"/>
      <c r="Q66" s="197"/>
      <c r="R66" s="115"/>
      <c r="S66" s="206"/>
      <c r="T66" s="206"/>
      <c r="U66" s="169"/>
      <c r="V66" s="169"/>
      <c r="W66" s="207"/>
      <c r="X66" s="207"/>
      <c r="Y66" s="114"/>
      <c r="Z66" s="207"/>
      <c r="AA66" s="207"/>
      <c r="AB66" s="169"/>
      <c r="AC66" s="169"/>
      <c r="AD66" s="207"/>
      <c r="AE66" s="207"/>
      <c r="AF66" s="115"/>
      <c r="AG66" s="3"/>
      <c r="AH66" s="3"/>
    </row>
    <row r="67" spans="1:34" x14ac:dyDescent="0.3">
      <c r="A67" s="3"/>
      <c r="B67" s="3"/>
      <c r="C67" s="79"/>
      <c r="D67" s="80" t="s">
        <v>8</v>
      </c>
      <c r="E67" s="80"/>
      <c r="F67" s="80"/>
      <c r="G67" s="80"/>
      <c r="H67" s="80"/>
      <c r="I67" s="80"/>
      <c r="J67" s="80"/>
      <c r="K67" s="80" t="s">
        <v>9</v>
      </c>
      <c r="L67" s="80"/>
      <c r="M67" s="80"/>
      <c r="N67" s="80"/>
      <c r="O67" s="80"/>
      <c r="P67" s="80"/>
      <c r="Q67" s="80"/>
      <c r="R67" s="80" t="s">
        <v>10</v>
      </c>
      <c r="S67" s="80"/>
      <c r="T67" s="80"/>
      <c r="U67" s="80"/>
      <c r="V67" s="80"/>
      <c r="W67" s="80"/>
      <c r="X67" s="80"/>
      <c r="Y67" s="80" t="s">
        <v>11</v>
      </c>
      <c r="Z67" s="80"/>
      <c r="AA67" s="80"/>
      <c r="AB67" s="80"/>
      <c r="AC67" s="80"/>
      <c r="AD67" s="80"/>
      <c r="AE67" s="80"/>
      <c r="AF67" s="79"/>
      <c r="AG67" s="3"/>
      <c r="AH67" s="3"/>
    </row>
    <row r="68" spans="1:34" ht="14.4" customHeight="1" x14ac:dyDescent="0.4">
      <c r="A68" s="3"/>
      <c r="B68" s="3"/>
      <c r="C68" s="79"/>
      <c r="D68" s="129"/>
      <c r="E68" s="209">
        <f ca="1">IF(G45="+",(D45*E46+E44)*I46+(I46*H45+I44)*E46,(D45*E46+E44)*I46-(I46*H45+I44)*E46)</f>
        <v>78</v>
      </c>
      <c r="F68" s="209"/>
      <c r="G68" s="169"/>
      <c r="H68" s="169"/>
      <c r="I68" s="209">
        <f ca="1">MOD(E68,E70)/GCD(MOD(E68,E70),E70)</f>
        <v>1</v>
      </c>
      <c r="J68" s="209"/>
      <c r="K68" s="127"/>
      <c r="L68" s="124"/>
      <c r="M68" s="198" t="str">
        <f ca="1">IF(N20="+",CONCATENATE(L18+M18,"b"),CONCATENATE(L18-M18,"b"))</f>
        <v>10b</v>
      </c>
      <c r="N68" s="198"/>
      <c r="O68" s="198"/>
      <c r="P68" s="124"/>
      <c r="Q68" s="124"/>
      <c r="R68" s="124"/>
      <c r="S68" s="124"/>
      <c r="T68" s="198" t="str">
        <f ca="1">IF(U20="+",CONCATENATE((S18*V18+T18*U18)/GCD(T18*V18,S18*V18+T18*U18),"n"),CONCATENATE((S18*V18-T18*U18)/GCD(T18*V18,S18*V18-T18*U18),"n"))</f>
        <v>3n</v>
      </c>
      <c r="U68" s="198"/>
      <c r="V68" s="198"/>
      <c r="W68" s="198"/>
      <c r="X68" s="124"/>
      <c r="Y68" s="114"/>
      <c r="Z68" s="114"/>
      <c r="AA68" s="203" t="str">
        <f ca="1">IF(AB20="+",CONCATENATE((Z18*AC18+AA18*AB18)/GCD(AA18*AC18,Z18*AC18+AA18*AB18),"a"),CONCATENATE((Z18*AC18-AA18*AB18)/GCD(AA18*AC18,Z18*AC18-AA18*AB18),"a"))</f>
        <v>37a</v>
      </c>
      <c r="AB68" s="203"/>
      <c r="AC68" s="203"/>
      <c r="AD68" s="203"/>
      <c r="AE68" s="114"/>
      <c r="AF68" s="79"/>
      <c r="AG68" s="3"/>
      <c r="AH68" s="3"/>
    </row>
    <row r="69" spans="1:34" ht="14.4" customHeight="1" thickBot="1" x14ac:dyDescent="0.45">
      <c r="A69" s="3"/>
      <c r="B69" s="3"/>
      <c r="C69" s="79"/>
      <c r="D69" s="129"/>
      <c r="E69" s="210"/>
      <c r="F69" s="210"/>
      <c r="G69" s="206" t="s">
        <v>169</v>
      </c>
      <c r="H69" s="211">
        <f ca="1">TRUNC(E68/E70)</f>
        <v>3</v>
      </c>
      <c r="I69" s="210"/>
      <c r="J69" s="210"/>
      <c r="K69" s="127"/>
      <c r="L69" s="124"/>
      <c r="M69" s="199"/>
      <c r="N69" s="199"/>
      <c r="O69" s="199"/>
      <c r="P69" s="124"/>
      <c r="Q69" s="124"/>
      <c r="R69" s="124"/>
      <c r="S69" s="124"/>
      <c r="T69" s="199"/>
      <c r="U69" s="199"/>
      <c r="V69" s="199"/>
      <c r="W69" s="199"/>
      <c r="X69" s="124"/>
      <c r="Y69" s="114"/>
      <c r="Z69" s="114"/>
      <c r="AA69" s="204"/>
      <c r="AB69" s="204"/>
      <c r="AC69" s="204"/>
      <c r="AD69" s="204"/>
      <c r="AE69" s="114"/>
      <c r="AF69" s="79"/>
      <c r="AG69" s="3"/>
      <c r="AH69" s="3"/>
    </row>
    <row r="70" spans="1:34" ht="14.4" customHeight="1" x14ac:dyDescent="0.3">
      <c r="A70" s="3"/>
      <c r="B70" s="3"/>
      <c r="C70" s="79"/>
      <c r="D70" s="129"/>
      <c r="E70" s="208">
        <f ca="1">E46*I46</f>
        <v>24</v>
      </c>
      <c r="F70" s="208"/>
      <c r="G70" s="206"/>
      <c r="H70" s="211"/>
      <c r="I70" s="207">
        <f ca="1">E70/GCD(MOD(E68,E70),E70)</f>
        <v>4</v>
      </c>
      <c r="J70" s="207"/>
      <c r="K70" s="128"/>
      <c r="L70" s="124"/>
      <c r="M70" s="198" t="s">
        <v>231</v>
      </c>
      <c r="N70" s="198"/>
      <c r="O70" s="198"/>
      <c r="P70" s="124"/>
      <c r="Q70" s="124"/>
      <c r="R70" s="124"/>
      <c r="S70" s="124"/>
      <c r="T70" s="200" t="str">
        <f ca="1">IF(U20="+",CONCATENATE(T18*V18/GCD(T18*V18,S18*V18+T18*U18),"m"),CONCATENATE(T18*V18/GCD(T18*V18,S18*V18-T18*U18),"m"))</f>
        <v>2m</v>
      </c>
      <c r="U70" s="200"/>
      <c r="V70" s="200"/>
      <c r="W70" s="200"/>
      <c r="X70" s="124"/>
      <c r="Y70" s="114"/>
      <c r="Z70" s="114"/>
      <c r="AA70" s="205" t="str">
        <f ca="1">IF(AB20="+",CONCATENATE(AA18*AC18/GCD(AA18*AC18,Z18*AC18+AA18*AB18),"xy"),CONCATENATE(AA18*AC18/GCD(AA18*AC18,Z18*AC18-AA18*AB18),"xy"))</f>
        <v>12xy</v>
      </c>
      <c r="AB70" s="205"/>
      <c r="AC70" s="205"/>
      <c r="AD70" s="205"/>
      <c r="AE70" s="114"/>
      <c r="AF70" s="79"/>
      <c r="AG70" s="3"/>
      <c r="AH70" s="3"/>
    </row>
    <row r="71" spans="1:34" ht="14.4" customHeight="1" x14ac:dyDescent="0.3">
      <c r="A71" s="3"/>
      <c r="B71" s="3"/>
      <c r="C71" s="79"/>
      <c r="D71" s="129"/>
      <c r="E71" s="207"/>
      <c r="F71" s="207"/>
      <c r="G71" s="169"/>
      <c r="H71" s="169"/>
      <c r="I71" s="207"/>
      <c r="J71" s="207"/>
      <c r="K71" s="128"/>
      <c r="L71" s="124"/>
      <c r="M71" s="198"/>
      <c r="N71" s="198"/>
      <c r="O71" s="198"/>
      <c r="P71" s="124"/>
      <c r="Q71" s="124"/>
      <c r="R71" s="124"/>
      <c r="S71" s="124"/>
      <c r="T71" s="198"/>
      <c r="U71" s="198"/>
      <c r="V71" s="198"/>
      <c r="W71" s="198"/>
      <c r="X71" s="124"/>
      <c r="Y71" s="114"/>
      <c r="Z71" s="114"/>
      <c r="AA71" s="203"/>
      <c r="AB71" s="203"/>
      <c r="AC71" s="203"/>
      <c r="AD71" s="203"/>
      <c r="AE71" s="114"/>
      <c r="AF71" s="79"/>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Adding and Subtracting Fractions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79"/>
      <c r="D82" s="80" t="s">
        <v>0</v>
      </c>
      <c r="E82" s="80"/>
      <c r="F82" s="80"/>
      <c r="G82" s="80"/>
      <c r="H82" s="80"/>
      <c r="I82" s="80"/>
      <c r="J82" s="80"/>
      <c r="K82" s="80" t="s">
        <v>1</v>
      </c>
      <c r="L82" s="80"/>
      <c r="M82" s="80"/>
      <c r="N82" s="80"/>
      <c r="O82" s="80"/>
      <c r="P82" s="80"/>
      <c r="Q82" s="80"/>
      <c r="R82" s="80" t="s">
        <v>2</v>
      </c>
      <c r="S82" s="80"/>
      <c r="T82" s="80"/>
      <c r="U82" s="80"/>
      <c r="V82" s="80"/>
      <c r="W82" s="80"/>
      <c r="X82" s="80"/>
      <c r="Y82" s="80" t="s">
        <v>3</v>
      </c>
      <c r="Z82" s="80"/>
      <c r="AA82" s="80"/>
      <c r="AB82" s="80"/>
      <c r="AC82" s="80"/>
      <c r="AD82" s="80"/>
      <c r="AE82" s="80"/>
      <c r="AF82" s="79"/>
      <c r="AG82" s="3"/>
      <c r="AH82" s="3"/>
    </row>
    <row r="83" spans="1:34" ht="15" customHeight="1" x14ac:dyDescent="0.3">
      <c r="A83" s="3"/>
      <c r="B83" s="3"/>
      <c r="C83" s="79"/>
      <c r="D83" s="114"/>
      <c r="E83" s="114"/>
      <c r="F83" s="198">
        <f ca="1">F58</f>
        <v>2</v>
      </c>
      <c r="G83" s="198"/>
      <c r="H83" s="114"/>
      <c r="I83" s="114"/>
      <c r="J83" s="114"/>
      <c r="K83" s="114"/>
      <c r="L83" s="114"/>
      <c r="M83" s="198">
        <f ca="1">M58</f>
        <v>7</v>
      </c>
      <c r="N83" s="198"/>
      <c r="O83" s="114"/>
      <c r="P83" s="114"/>
      <c r="Q83" s="114"/>
      <c r="R83" s="114"/>
      <c r="S83" s="114"/>
      <c r="T83" s="198">
        <f ca="1">T58</f>
        <v>1</v>
      </c>
      <c r="U83" s="198"/>
      <c r="V83" s="114"/>
      <c r="W83" s="114"/>
      <c r="X83" s="114"/>
      <c r="Y83" s="114"/>
      <c r="Z83" s="114"/>
      <c r="AA83" s="198">
        <f>AA58</f>
        <v>0</v>
      </c>
      <c r="AB83" s="198"/>
      <c r="AC83" s="114"/>
      <c r="AD83" s="114"/>
      <c r="AE83" s="114"/>
      <c r="AF83" s="79"/>
      <c r="AG83" s="3"/>
      <c r="AH83" s="3"/>
    </row>
    <row r="84" spans="1:34" ht="15" customHeight="1" thickBot="1" x14ac:dyDescent="0.35">
      <c r="A84" s="3"/>
      <c r="B84" s="3"/>
      <c r="C84" s="79"/>
      <c r="D84" s="114"/>
      <c r="E84" s="114"/>
      <c r="F84" s="199"/>
      <c r="G84" s="199"/>
      <c r="H84" s="114"/>
      <c r="I84" s="114"/>
      <c r="J84" s="114"/>
      <c r="K84" s="114"/>
      <c r="L84" s="114"/>
      <c r="M84" s="199"/>
      <c r="N84" s="199"/>
      <c r="O84" s="114"/>
      <c r="P84" s="114"/>
      <c r="Q84" s="114"/>
      <c r="R84" s="114"/>
      <c r="S84" s="114"/>
      <c r="T84" s="199"/>
      <c r="U84" s="199"/>
      <c r="V84" s="114"/>
      <c r="W84" s="114"/>
      <c r="X84" s="114"/>
      <c r="Y84" s="114"/>
      <c r="Z84" s="114"/>
      <c r="AA84" s="199"/>
      <c r="AB84" s="199"/>
      <c r="AC84" s="114"/>
      <c r="AD84" s="114"/>
      <c r="AE84" s="114"/>
      <c r="AF84" s="79"/>
      <c r="AG84" s="3"/>
      <c r="AH84" s="3"/>
    </row>
    <row r="85" spans="1:34" ht="15" customHeight="1" x14ac:dyDescent="0.3">
      <c r="A85" s="3"/>
      <c r="B85" s="3"/>
      <c r="C85" s="79"/>
      <c r="D85" s="114"/>
      <c r="E85" s="114"/>
      <c r="F85" s="198">
        <f ca="1">F60</f>
        <v>7</v>
      </c>
      <c r="G85" s="198"/>
      <c r="H85" s="114"/>
      <c r="I85" s="114"/>
      <c r="J85" s="114"/>
      <c r="K85" s="114"/>
      <c r="L85" s="114"/>
      <c r="M85" s="198">
        <f ca="1">M60</f>
        <v>8</v>
      </c>
      <c r="N85" s="198"/>
      <c r="O85" s="114"/>
      <c r="P85" s="114"/>
      <c r="Q85" s="114"/>
      <c r="R85" s="114"/>
      <c r="S85" s="114"/>
      <c r="T85" s="198">
        <f ca="1">T60</f>
        <v>12</v>
      </c>
      <c r="U85" s="198"/>
      <c r="V85" s="114"/>
      <c r="W85" s="114"/>
      <c r="X85" s="114"/>
      <c r="Y85" s="114"/>
      <c r="Z85" s="114"/>
      <c r="AA85" s="198">
        <f>AA60</f>
        <v>0</v>
      </c>
      <c r="AB85" s="198"/>
      <c r="AC85" s="114"/>
      <c r="AD85" s="114"/>
      <c r="AE85" s="114"/>
      <c r="AF85" s="79"/>
      <c r="AG85" s="3"/>
      <c r="AH85" s="3"/>
    </row>
    <row r="86" spans="1:34" ht="15" customHeight="1" x14ac:dyDescent="0.3">
      <c r="A86" s="3"/>
      <c r="B86" s="3"/>
      <c r="C86" s="79"/>
      <c r="D86" s="114"/>
      <c r="E86" s="114"/>
      <c r="F86" s="198"/>
      <c r="G86" s="198"/>
      <c r="H86" s="114"/>
      <c r="I86" s="114"/>
      <c r="J86" s="114"/>
      <c r="K86" s="114"/>
      <c r="L86" s="114"/>
      <c r="M86" s="198"/>
      <c r="N86" s="198"/>
      <c r="O86" s="114"/>
      <c r="P86" s="114"/>
      <c r="Q86" s="114"/>
      <c r="R86" s="114"/>
      <c r="S86" s="114"/>
      <c r="T86" s="198"/>
      <c r="U86" s="198"/>
      <c r="V86" s="114"/>
      <c r="W86" s="114"/>
      <c r="X86" s="114"/>
      <c r="Y86" s="114"/>
      <c r="Z86" s="114"/>
      <c r="AA86" s="198"/>
      <c r="AB86" s="198"/>
      <c r="AC86" s="114"/>
      <c r="AD86" s="114"/>
      <c r="AE86" s="114"/>
      <c r="AF86" s="79"/>
      <c r="AG86" s="3"/>
      <c r="AH86" s="3"/>
    </row>
    <row r="87" spans="1:34" x14ac:dyDescent="0.3">
      <c r="A87" s="3"/>
      <c r="B87" s="3"/>
      <c r="C87" s="79"/>
      <c r="D87" s="80" t="s">
        <v>4</v>
      </c>
      <c r="E87" s="80"/>
      <c r="F87" s="80"/>
      <c r="G87" s="80"/>
      <c r="H87" s="80"/>
      <c r="I87" s="80"/>
      <c r="J87" s="80"/>
      <c r="K87" s="80" t="s">
        <v>5</v>
      </c>
      <c r="L87" s="80"/>
      <c r="M87" s="80"/>
      <c r="N87" s="80"/>
      <c r="O87" s="80"/>
      <c r="P87" s="80"/>
      <c r="Q87" s="80"/>
      <c r="R87" s="80" t="s">
        <v>6</v>
      </c>
      <c r="S87" s="80"/>
      <c r="T87" s="80"/>
      <c r="U87" s="80"/>
      <c r="V87" s="80"/>
      <c r="W87" s="80"/>
      <c r="X87" s="80"/>
      <c r="Y87" s="80" t="s">
        <v>7</v>
      </c>
      <c r="Z87" s="80"/>
      <c r="AA87" s="80"/>
      <c r="AB87" s="80"/>
      <c r="AC87" s="80"/>
      <c r="AD87" s="80"/>
      <c r="AE87" s="80"/>
      <c r="AF87" s="79"/>
      <c r="AG87" s="3"/>
      <c r="AH87" s="3"/>
    </row>
    <row r="88" spans="1:34" ht="15" customHeight="1" x14ac:dyDescent="0.4">
      <c r="A88" s="3"/>
      <c r="B88" s="3"/>
      <c r="C88" s="79"/>
      <c r="D88" s="114"/>
      <c r="E88" s="114"/>
      <c r="F88" s="198">
        <f ca="1">F63</f>
        <v>1</v>
      </c>
      <c r="G88" s="198"/>
      <c r="H88" s="114"/>
      <c r="I88" s="114"/>
      <c r="J88" s="114"/>
      <c r="K88" s="114"/>
      <c r="L88" s="194">
        <f ca="1">L63</f>
        <v>19</v>
      </c>
      <c r="M88" s="194"/>
      <c r="N88" s="167"/>
      <c r="O88" s="167"/>
      <c r="P88" s="194">
        <f ca="1">P63</f>
        <v>3</v>
      </c>
      <c r="Q88" s="194"/>
      <c r="R88" s="79"/>
      <c r="S88" s="194">
        <f ca="1">S63</f>
        <v>11</v>
      </c>
      <c r="T88" s="194"/>
      <c r="U88" s="117"/>
      <c r="V88" s="117"/>
      <c r="W88" s="194">
        <f ca="1">W63</f>
        <v>1</v>
      </c>
      <c r="X88" s="194"/>
      <c r="Y88" s="114"/>
      <c r="Z88" s="194">
        <f ca="1">Z63</f>
        <v>33</v>
      </c>
      <c r="AA88" s="194"/>
      <c r="AB88" s="117"/>
      <c r="AC88" s="117"/>
      <c r="AD88" s="194">
        <f ca="1">AD63</f>
        <v>1</v>
      </c>
      <c r="AE88" s="194"/>
      <c r="AF88" s="116"/>
      <c r="AG88" s="3"/>
      <c r="AH88" s="3"/>
    </row>
    <row r="89" spans="1:34" ht="15" customHeight="1" thickBot="1" x14ac:dyDescent="0.45">
      <c r="A89" s="3"/>
      <c r="B89" s="3"/>
      <c r="C89" s="79"/>
      <c r="D89" s="114"/>
      <c r="E89" s="114"/>
      <c r="F89" s="199"/>
      <c r="G89" s="199"/>
      <c r="H89" s="114"/>
      <c r="I89" s="114"/>
      <c r="J89" s="114"/>
      <c r="K89" s="114"/>
      <c r="L89" s="195"/>
      <c r="M89" s="195"/>
      <c r="N89" s="196" t="s">
        <v>169</v>
      </c>
      <c r="O89" s="196">
        <f ca="1">O64</f>
        <v>4</v>
      </c>
      <c r="P89" s="195"/>
      <c r="Q89" s="195"/>
      <c r="R89" s="116"/>
      <c r="S89" s="195"/>
      <c r="T89" s="195"/>
      <c r="U89" s="196" t="s">
        <v>169</v>
      </c>
      <c r="V89" s="196">
        <f ca="1">V64</f>
        <v>1</v>
      </c>
      <c r="W89" s="195"/>
      <c r="X89" s="195"/>
      <c r="Y89" s="114"/>
      <c r="Z89" s="195"/>
      <c r="AA89" s="195"/>
      <c r="AB89" s="196" t="s">
        <v>169</v>
      </c>
      <c r="AC89" s="196">
        <f ca="1">AC64</f>
        <v>4</v>
      </c>
      <c r="AD89" s="195"/>
      <c r="AE89" s="195"/>
      <c r="AF89" s="116"/>
      <c r="AG89" s="3"/>
      <c r="AH89" s="3"/>
    </row>
    <row r="90" spans="1:34" ht="15" customHeight="1" x14ac:dyDescent="0.3">
      <c r="A90" s="3"/>
      <c r="B90" s="3"/>
      <c r="C90" s="79"/>
      <c r="D90" s="114"/>
      <c r="E90" s="114"/>
      <c r="F90" s="198">
        <f ca="1">F65</f>
        <v>3</v>
      </c>
      <c r="G90" s="198"/>
      <c r="H90" s="114"/>
      <c r="I90" s="114"/>
      <c r="J90" s="114"/>
      <c r="K90" s="114"/>
      <c r="L90" s="197">
        <f ca="1">L65</f>
        <v>4</v>
      </c>
      <c r="M90" s="197"/>
      <c r="N90" s="196"/>
      <c r="O90" s="196"/>
      <c r="P90" s="197">
        <f ca="1">P65</f>
        <v>4</v>
      </c>
      <c r="Q90" s="197"/>
      <c r="R90" s="79"/>
      <c r="S90" s="197">
        <f ca="1">S65</f>
        <v>10</v>
      </c>
      <c r="T90" s="197"/>
      <c r="U90" s="196"/>
      <c r="V90" s="196"/>
      <c r="W90" s="197">
        <f ca="1">W65</f>
        <v>10</v>
      </c>
      <c r="X90" s="197"/>
      <c r="Y90" s="114"/>
      <c r="Z90" s="201">
        <f ca="1">Z65</f>
        <v>8</v>
      </c>
      <c r="AA90" s="201"/>
      <c r="AB90" s="196"/>
      <c r="AC90" s="196"/>
      <c r="AD90" s="197">
        <f ca="1">AD65</f>
        <v>8</v>
      </c>
      <c r="AE90" s="197"/>
      <c r="AF90" s="115"/>
      <c r="AG90" s="3"/>
      <c r="AH90" s="3"/>
    </row>
    <row r="91" spans="1:34" ht="15" customHeight="1" x14ac:dyDescent="0.3">
      <c r="A91" s="3"/>
      <c r="B91" s="3"/>
      <c r="C91" s="79"/>
      <c r="D91" s="114"/>
      <c r="E91" s="114"/>
      <c r="F91" s="198"/>
      <c r="G91" s="198"/>
      <c r="H91" s="114"/>
      <c r="I91" s="114"/>
      <c r="J91" s="114"/>
      <c r="K91" s="114"/>
      <c r="L91" s="197"/>
      <c r="M91" s="197"/>
      <c r="N91" s="167"/>
      <c r="O91" s="167"/>
      <c r="P91" s="197"/>
      <c r="Q91" s="197"/>
      <c r="R91" s="115"/>
      <c r="S91" s="197"/>
      <c r="T91" s="197"/>
      <c r="U91" s="117"/>
      <c r="V91" s="117"/>
      <c r="W91" s="197"/>
      <c r="X91" s="197"/>
      <c r="Y91" s="114"/>
      <c r="Z91" s="197"/>
      <c r="AA91" s="197"/>
      <c r="AB91" s="117"/>
      <c r="AC91" s="117"/>
      <c r="AD91" s="197"/>
      <c r="AE91" s="197"/>
      <c r="AF91" s="115"/>
      <c r="AG91" s="3"/>
      <c r="AH91" s="3"/>
    </row>
    <row r="92" spans="1:34" x14ac:dyDescent="0.3">
      <c r="A92" s="3"/>
      <c r="B92" s="3"/>
      <c r="C92" s="79"/>
      <c r="D92" s="80" t="s">
        <v>8</v>
      </c>
      <c r="E92" s="80"/>
      <c r="F92" s="80"/>
      <c r="G92" s="80"/>
      <c r="H92" s="80"/>
      <c r="I92" s="80"/>
      <c r="J92" s="80"/>
      <c r="K92" s="80" t="s">
        <v>9</v>
      </c>
      <c r="L92" s="80"/>
      <c r="M92" s="80"/>
      <c r="N92" s="80"/>
      <c r="O92" s="80"/>
      <c r="P92" s="80"/>
      <c r="Q92" s="80"/>
      <c r="R92" s="80" t="s">
        <v>10</v>
      </c>
      <c r="S92" s="80"/>
      <c r="T92" s="80"/>
      <c r="U92" s="80"/>
      <c r="V92" s="80"/>
      <c r="W92" s="80"/>
      <c r="X92" s="80"/>
      <c r="Y92" s="80" t="s">
        <v>11</v>
      </c>
      <c r="Z92" s="80"/>
      <c r="AA92" s="80"/>
      <c r="AB92" s="80"/>
      <c r="AC92" s="80"/>
      <c r="AD92" s="80"/>
      <c r="AE92" s="80"/>
      <c r="AF92" s="79"/>
      <c r="AG92" s="3"/>
      <c r="AH92" s="3"/>
    </row>
    <row r="93" spans="1:34" ht="15" customHeight="1" x14ac:dyDescent="0.3">
      <c r="A93" s="3"/>
      <c r="B93" s="3"/>
      <c r="C93" s="79"/>
      <c r="D93" s="114"/>
      <c r="E93" s="194">
        <f ca="1">E68</f>
        <v>78</v>
      </c>
      <c r="F93" s="194"/>
      <c r="G93" s="167"/>
      <c r="H93" s="167"/>
      <c r="I93" s="194">
        <f ca="1">I68</f>
        <v>1</v>
      </c>
      <c r="J93" s="194"/>
      <c r="K93" s="124"/>
      <c r="L93" s="124"/>
      <c r="M93" s="198" t="str">
        <f ca="1">M68</f>
        <v>10b</v>
      </c>
      <c r="N93" s="198"/>
      <c r="O93" s="198"/>
      <c r="P93" s="124"/>
      <c r="Q93" s="124"/>
      <c r="R93" s="114"/>
      <c r="S93" s="114"/>
      <c r="T93" s="198" t="str">
        <f ca="1">T68</f>
        <v>3n</v>
      </c>
      <c r="U93" s="198"/>
      <c r="V93" s="198"/>
      <c r="W93" s="198"/>
      <c r="X93" s="114"/>
      <c r="Y93" s="114"/>
      <c r="Z93" s="114"/>
      <c r="AA93" s="198" t="str">
        <f ca="1">AA68</f>
        <v>37a</v>
      </c>
      <c r="AB93" s="198"/>
      <c r="AC93" s="198"/>
      <c r="AD93" s="198"/>
      <c r="AE93" s="114"/>
      <c r="AF93" s="79"/>
      <c r="AG93" s="3"/>
      <c r="AH93" s="3"/>
    </row>
    <row r="94" spans="1:34" ht="15" customHeight="1" thickBot="1" x14ac:dyDescent="0.35">
      <c r="A94" s="3"/>
      <c r="B94" s="3"/>
      <c r="C94" s="79"/>
      <c r="D94" s="114"/>
      <c r="E94" s="195"/>
      <c r="F94" s="195"/>
      <c r="G94" s="196" t="s">
        <v>169</v>
      </c>
      <c r="H94" s="196">
        <f ca="1">H69</f>
        <v>3</v>
      </c>
      <c r="I94" s="195"/>
      <c r="J94" s="195"/>
      <c r="K94" s="124"/>
      <c r="L94" s="124"/>
      <c r="M94" s="199"/>
      <c r="N94" s="199"/>
      <c r="O94" s="199"/>
      <c r="P94" s="124"/>
      <c r="Q94" s="124"/>
      <c r="R94" s="114"/>
      <c r="S94" s="114"/>
      <c r="T94" s="199"/>
      <c r="U94" s="199"/>
      <c r="V94" s="199"/>
      <c r="W94" s="199"/>
      <c r="X94" s="114"/>
      <c r="Y94" s="114"/>
      <c r="Z94" s="114"/>
      <c r="AA94" s="199"/>
      <c r="AB94" s="199"/>
      <c r="AC94" s="199"/>
      <c r="AD94" s="199"/>
      <c r="AE94" s="114"/>
      <c r="AF94" s="79"/>
      <c r="AG94" s="3"/>
      <c r="AH94" s="3"/>
    </row>
    <row r="95" spans="1:34" ht="15" customHeight="1" x14ac:dyDescent="0.3">
      <c r="A95" s="3"/>
      <c r="B95" s="3"/>
      <c r="C95" s="79"/>
      <c r="D95" s="114"/>
      <c r="E95" s="201">
        <f ca="1">E70</f>
        <v>24</v>
      </c>
      <c r="F95" s="201"/>
      <c r="G95" s="196"/>
      <c r="H95" s="196"/>
      <c r="I95" s="197">
        <f ca="1">I70</f>
        <v>4</v>
      </c>
      <c r="J95" s="197"/>
      <c r="K95" s="124"/>
      <c r="L95" s="124"/>
      <c r="M95" s="198" t="str">
        <f>M70</f>
        <v>a</v>
      </c>
      <c r="N95" s="198"/>
      <c r="O95" s="198"/>
      <c r="P95" s="124"/>
      <c r="Q95" s="124"/>
      <c r="R95" s="114"/>
      <c r="S95" s="114"/>
      <c r="T95" s="198" t="str">
        <f ca="1">T70</f>
        <v>2m</v>
      </c>
      <c r="U95" s="198"/>
      <c r="V95" s="198"/>
      <c r="W95" s="198"/>
      <c r="X95" s="114"/>
      <c r="Y95" s="114"/>
      <c r="Z95" s="114"/>
      <c r="AA95" s="200" t="str">
        <f ca="1">AA70</f>
        <v>12xy</v>
      </c>
      <c r="AB95" s="200"/>
      <c r="AC95" s="200"/>
      <c r="AD95" s="200"/>
      <c r="AE95" s="114"/>
      <c r="AF95" s="79"/>
      <c r="AG95" s="3"/>
      <c r="AH95" s="3"/>
    </row>
    <row r="96" spans="1:34" ht="15" customHeight="1" x14ac:dyDescent="0.3">
      <c r="A96" s="3"/>
      <c r="B96" s="3"/>
      <c r="C96" s="79"/>
      <c r="D96" s="114"/>
      <c r="E96" s="197"/>
      <c r="F96" s="197"/>
      <c r="G96" s="167"/>
      <c r="H96" s="167"/>
      <c r="I96" s="197"/>
      <c r="J96" s="197"/>
      <c r="K96" s="124"/>
      <c r="L96" s="124"/>
      <c r="M96" s="198"/>
      <c r="N96" s="198"/>
      <c r="O96" s="198"/>
      <c r="P96" s="124"/>
      <c r="Q96" s="124"/>
      <c r="R96" s="114"/>
      <c r="S96" s="114"/>
      <c r="T96" s="198"/>
      <c r="U96" s="198"/>
      <c r="V96" s="198"/>
      <c r="W96" s="198"/>
      <c r="X96" s="114"/>
      <c r="Y96" s="114"/>
      <c r="Z96" s="114"/>
      <c r="AA96" s="198"/>
      <c r="AB96" s="198"/>
      <c r="AC96" s="198"/>
      <c r="AD96" s="198"/>
      <c r="AE96" s="114"/>
      <c r="AF96" s="79"/>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mergeCells count="218">
    <mergeCell ref="E36:F37"/>
    <mergeCell ref="G20:G21"/>
    <mergeCell ref="E41:F42"/>
    <mergeCell ref="H41:I42"/>
    <mergeCell ref="L41:M42"/>
    <mergeCell ref="O41:P42"/>
    <mergeCell ref="S41:T42"/>
    <mergeCell ref="AB20:AB21"/>
    <mergeCell ref="Z21:AA22"/>
    <mergeCell ref="E34:F35"/>
    <mergeCell ref="H34:I35"/>
    <mergeCell ref="V21:X22"/>
    <mergeCell ref="D27:Z31"/>
    <mergeCell ref="O19:P20"/>
    <mergeCell ref="R19:T20"/>
    <mergeCell ref="D20:D21"/>
    <mergeCell ref="E39:F40"/>
    <mergeCell ref="H39:I40"/>
    <mergeCell ref="L39:M40"/>
    <mergeCell ref="O39:P40"/>
    <mergeCell ref="S39:T40"/>
    <mergeCell ref="V39:W40"/>
    <mergeCell ref="E14:F15"/>
    <mergeCell ref="H14:I15"/>
    <mergeCell ref="L14:M15"/>
    <mergeCell ref="O14:P15"/>
    <mergeCell ref="S14:T15"/>
    <mergeCell ref="AC19:AD20"/>
    <mergeCell ref="I19:J20"/>
    <mergeCell ref="E16:F17"/>
    <mergeCell ref="H16:I17"/>
    <mergeCell ref="L16:M17"/>
    <mergeCell ref="O16:P17"/>
    <mergeCell ref="G15:G16"/>
    <mergeCell ref="N15:N16"/>
    <mergeCell ref="R15:R16"/>
    <mergeCell ref="U15:U16"/>
    <mergeCell ref="Z19:AA20"/>
    <mergeCell ref="V19:X20"/>
    <mergeCell ref="N20:N21"/>
    <mergeCell ref="E21:F22"/>
    <mergeCell ref="L21:M22"/>
    <mergeCell ref="O21:P22"/>
    <mergeCell ref="R21:T22"/>
    <mergeCell ref="H20:H21"/>
    <mergeCell ref="I21:J22"/>
    <mergeCell ref="AC21:AD22"/>
    <mergeCell ref="S16:T17"/>
    <mergeCell ref="E19:F20"/>
    <mergeCell ref="L19:M20"/>
    <mergeCell ref="U20:U21"/>
    <mergeCell ref="D2:Z6"/>
    <mergeCell ref="E9:F10"/>
    <mergeCell ref="H9:I10"/>
    <mergeCell ref="L9:M10"/>
    <mergeCell ref="O9:P10"/>
    <mergeCell ref="S9:T10"/>
    <mergeCell ref="G10:G11"/>
    <mergeCell ref="N10:N11"/>
    <mergeCell ref="U10:U11"/>
    <mergeCell ref="E11:F12"/>
    <mergeCell ref="H11:I12"/>
    <mergeCell ref="L11:M12"/>
    <mergeCell ref="V11:W12"/>
    <mergeCell ref="Z11:AA12"/>
    <mergeCell ref="O11:P12"/>
    <mergeCell ref="S11:T12"/>
    <mergeCell ref="AC9:AD10"/>
    <mergeCell ref="AB10:AB11"/>
    <mergeCell ref="V9:W10"/>
    <mergeCell ref="Z9:AA10"/>
    <mergeCell ref="V14:W15"/>
    <mergeCell ref="Z14:AA15"/>
    <mergeCell ref="AD14:AE15"/>
    <mergeCell ref="Y15:Y16"/>
    <mergeCell ref="AB15:AB16"/>
    <mergeCell ref="AC15:AC16"/>
    <mergeCell ref="Z16:AA17"/>
    <mergeCell ref="AD16:AE17"/>
    <mergeCell ref="AC11:AD12"/>
    <mergeCell ref="V16:W17"/>
    <mergeCell ref="AC36:AD37"/>
    <mergeCell ref="V36:W37"/>
    <mergeCell ref="Z36:AA37"/>
    <mergeCell ref="G35:G36"/>
    <mergeCell ref="N35:N36"/>
    <mergeCell ref="U35:U36"/>
    <mergeCell ref="AB35:AB36"/>
    <mergeCell ref="V34:W35"/>
    <mergeCell ref="Z34:AA35"/>
    <mergeCell ref="AC34:AD35"/>
    <mergeCell ref="L34:M35"/>
    <mergeCell ref="O34:P35"/>
    <mergeCell ref="S34:T35"/>
    <mergeCell ref="H36:I37"/>
    <mergeCell ref="L36:M37"/>
    <mergeCell ref="O36:P37"/>
    <mergeCell ref="S36:T37"/>
    <mergeCell ref="AC46:AD47"/>
    <mergeCell ref="AC44:AD45"/>
    <mergeCell ref="V41:W42"/>
    <mergeCell ref="Z39:AA40"/>
    <mergeCell ref="AD39:AE40"/>
    <mergeCell ref="G40:G41"/>
    <mergeCell ref="N40:N41"/>
    <mergeCell ref="R40:R41"/>
    <mergeCell ref="U40:U41"/>
    <mergeCell ref="Y40:Y41"/>
    <mergeCell ref="AB40:AB41"/>
    <mergeCell ref="AC40:AC41"/>
    <mergeCell ref="Z41:AA42"/>
    <mergeCell ref="AD41:AE42"/>
    <mergeCell ref="D51:Z55"/>
    <mergeCell ref="F58:G59"/>
    <mergeCell ref="M58:N59"/>
    <mergeCell ref="T58:U59"/>
    <mergeCell ref="D45:D46"/>
    <mergeCell ref="G45:G46"/>
    <mergeCell ref="N45:N46"/>
    <mergeCell ref="U45:U46"/>
    <mergeCell ref="AB45:AB46"/>
    <mergeCell ref="E46:F47"/>
    <mergeCell ref="L46:M47"/>
    <mergeCell ref="O46:P47"/>
    <mergeCell ref="R46:T47"/>
    <mergeCell ref="E44:F45"/>
    <mergeCell ref="L44:M45"/>
    <mergeCell ref="O44:P45"/>
    <mergeCell ref="R44:T45"/>
    <mergeCell ref="V44:X45"/>
    <mergeCell ref="Z44:AA45"/>
    <mergeCell ref="I44:J45"/>
    <mergeCell ref="H45:H46"/>
    <mergeCell ref="I46:J47"/>
    <mergeCell ref="V46:X47"/>
    <mergeCell ref="Z46:AA47"/>
    <mergeCell ref="AD58:AE59"/>
    <mergeCell ref="AD63:AE64"/>
    <mergeCell ref="U64:U65"/>
    <mergeCell ref="V64:V65"/>
    <mergeCell ref="AB64:AB65"/>
    <mergeCell ref="AC64:AC65"/>
    <mergeCell ref="AD65:AE66"/>
    <mergeCell ref="F60:G61"/>
    <mergeCell ref="M60:N61"/>
    <mergeCell ref="T60:U61"/>
    <mergeCell ref="F63:G64"/>
    <mergeCell ref="S63:T64"/>
    <mergeCell ref="W63:X64"/>
    <mergeCell ref="Z63:AA64"/>
    <mergeCell ref="AB59:AB60"/>
    <mergeCell ref="AC59:AC60"/>
    <mergeCell ref="Z60:AA61"/>
    <mergeCell ref="AD60:AE61"/>
    <mergeCell ref="Z58:AA59"/>
    <mergeCell ref="L63:M64"/>
    <mergeCell ref="L65:M66"/>
    <mergeCell ref="N64:N65"/>
    <mergeCell ref="O64:O65"/>
    <mergeCell ref="P63:Q64"/>
    <mergeCell ref="T68:W69"/>
    <mergeCell ref="AA68:AD69"/>
    <mergeCell ref="T70:W71"/>
    <mergeCell ref="AA70:AD71"/>
    <mergeCell ref="F65:G66"/>
    <mergeCell ref="S65:T66"/>
    <mergeCell ref="W65:X66"/>
    <mergeCell ref="Z65:AA66"/>
    <mergeCell ref="M68:O69"/>
    <mergeCell ref="M70:O71"/>
    <mergeCell ref="E68:F69"/>
    <mergeCell ref="I68:J69"/>
    <mergeCell ref="G69:G70"/>
    <mergeCell ref="H69:H70"/>
    <mergeCell ref="E70:F71"/>
    <mergeCell ref="I70:J71"/>
    <mergeCell ref="P65:Q66"/>
    <mergeCell ref="D76:Z80"/>
    <mergeCell ref="F83:G84"/>
    <mergeCell ref="M83:N84"/>
    <mergeCell ref="T83:U84"/>
    <mergeCell ref="AA83:AB84"/>
    <mergeCell ref="F85:G86"/>
    <mergeCell ref="M85:N86"/>
    <mergeCell ref="T85:U86"/>
    <mergeCell ref="AA85:AB86"/>
    <mergeCell ref="T93:W94"/>
    <mergeCell ref="AA93:AD94"/>
    <mergeCell ref="T95:W96"/>
    <mergeCell ref="AA95:AD96"/>
    <mergeCell ref="F90:G91"/>
    <mergeCell ref="L90:M91"/>
    <mergeCell ref="P90:Q91"/>
    <mergeCell ref="S90:T91"/>
    <mergeCell ref="W90:X91"/>
    <mergeCell ref="Z90:AA91"/>
    <mergeCell ref="M93:O94"/>
    <mergeCell ref="M95:O96"/>
    <mergeCell ref="E93:F94"/>
    <mergeCell ref="I93:J94"/>
    <mergeCell ref="G94:G95"/>
    <mergeCell ref="H94:H95"/>
    <mergeCell ref="E95:F96"/>
    <mergeCell ref="I95:J96"/>
    <mergeCell ref="AD88:AE89"/>
    <mergeCell ref="N89:N90"/>
    <mergeCell ref="O89:O90"/>
    <mergeCell ref="U89:U90"/>
    <mergeCell ref="V89:V90"/>
    <mergeCell ref="AB89:AB90"/>
    <mergeCell ref="AC89:AC90"/>
    <mergeCell ref="AD90:AE91"/>
    <mergeCell ref="F88:G89"/>
    <mergeCell ref="L88:M89"/>
    <mergeCell ref="P88:Q89"/>
    <mergeCell ref="S88:T89"/>
    <mergeCell ref="W88:X89"/>
    <mergeCell ref="Z88:AA89"/>
  </mergeCells>
  <conditionalFormatting sqref="F60:G61">
    <cfRule type="cellIs" dxfId="3" priority="2" operator="equal">
      <formula>1</formula>
    </cfRule>
  </conditionalFormatting>
  <conditionalFormatting sqref="M60:N61">
    <cfRule type="cellIs" dxfId="2" priority="1" operator="equal">
      <formula>1</formula>
    </cfRule>
  </conditionalFormatting>
  <hyperlinks>
    <hyperlink ref="A1" location="Contents!A1" display="Go Back" xr:uid="{00000000-0004-0000-0500-000000000000}"/>
  </hyperlinks>
  <pageMargins left="0.25" right="0.25"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tabColor theme="7" tint="0.79998168889431442"/>
  </sheetPr>
  <dimension ref="A1:AL98"/>
  <sheetViews>
    <sheetView zoomScaleNormal="100" workbookViewId="0"/>
  </sheetViews>
  <sheetFormatPr defaultColWidth="2.88671875" defaultRowHeight="14.4" x14ac:dyDescent="0.3"/>
  <cols>
    <col min="6" max="10" width="2.88671875" customWidth="1"/>
    <col min="13" max="17" width="2.88671875" customWidth="1"/>
    <col min="20" max="24" width="2.88671875" customWidth="1"/>
    <col min="27" max="31"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28</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6"/>
      <c r="B6" s="6"/>
      <c r="C6" s="6"/>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4" x14ac:dyDescent="0.3">
      <c r="A8" s="6"/>
      <c r="B8" s="6"/>
      <c r="C8" s="6"/>
      <c r="D8" s="5" t="s">
        <v>0</v>
      </c>
      <c r="E8" s="8" t="str">
        <f>INDEX(Fractions,2)</f>
        <v>½</v>
      </c>
      <c r="F8" s="8">
        <f>VLOOKUP(E8,$A$9:$C$23,2,FALSE)</f>
        <v>1</v>
      </c>
      <c r="G8" s="8">
        <f>VLOOKUP(E8,$A$9:$C$23,3,FALSE)</f>
        <v>2</v>
      </c>
      <c r="H8" s="8">
        <f ca="1">F8*J8</f>
        <v>3</v>
      </c>
      <c r="I8" s="8">
        <f ca="1">G8*J8</f>
        <v>6</v>
      </c>
      <c r="J8" s="8">
        <f ca="1">RANDBETWEEN(2,3)</f>
        <v>3</v>
      </c>
      <c r="K8" s="5" t="s">
        <v>1</v>
      </c>
      <c r="L8" s="8" t="str">
        <f ca="1">INDEX(Fractions,RANDBETWEEN(1,3))</f>
        <v>⅓</v>
      </c>
      <c r="M8" s="8">
        <f ca="1">VLOOKUP(L8,$A$9:$C$23,2,FALSE)</f>
        <v>1</v>
      </c>
      <c r="N8" s="8">
        <f ca="1">VLOOKUP(L8,$A$9:$C$23,3,FALSE)</f>
        <v>3</v>
      </c>
      <c r="O8" s="8">
        <f ca="1">M8*Q8</f>
        <v>2</v>
      </c>
      <c r="P8" s="8">
        <f ca="1">N8*Q8</f>
        <v>6</v>
      </c>
      <c r="Q8" s="8">
        <f ca="1">RANDBETWEEN(2,5)</f>
        <v>2</v>
      </c>
      <c r="R8" s="5" t="s">
        <v>2</v>
      </c>
      <c r="S8" s="8" t="str">
        <f ca="1">INDEX(Fractions,RANDBETWEEN(1,3))</f>
        <v>½</v>
      </c>
      <c r="T8" s="8">
        <f ca="1">VLOOKUP(S8,$A$9:$C$23,2,FALSE)</f>
        <v>1</v>
      </c>
      <c r="U8" s="8">
        <f ca="1">VLOOKUP(S8,$A$9:$C$23,3,FALSE)</f>
        <v>2</v>
      </c>
      <c r="V8" s="8">
        <f ca="1">T8*X8</f>
        <v>3</v>
      </c>
      <c r="W8" s="8">
        <f ca="1">U8*X8</f>
        <v>6</v>
      </c>
      <c r="X8" s="8">
        <f ca="1">RANDBETWEEN(3,6)</f>
        <v>3</v>
      </c>
      <c r="Y8" s="5" t="s">
        <v>3</v>
      </c>
      <c r="Z8" s="8" t="str">
        <f ca="1">INDEX(Fractions,RANDBETWEEN(3,6))</f>
        <v>⅙</v>
      </c>
      <c r="AA8" s="8">
        <f ca="1">VLOOKUP(Z8,$A$9:$C$23,2,FALSE)</f>
        <v>1</v>
      </c>
      <c r="AB8" s="8">
        <f ca="1">VLOOKUP(Z8,$A$9:$C$23,3,FALSE)</f>
        <v>6</v>
      </c>
      <c r="AC8" s="8">
        <f ca="1">AA8*AE8</f>
        <v>9</v>
      </c>
      <c r="AD8" s="8">
        <f ca="1">AB8*AE8</f>
        <v>54</v>
      </c>
      <c r="AE8" s="8">
        <f ca="1">RANDBETWEEN(3,12)</f>
        <v>9</v>
      </c>
      <c r="AF8" s="6"/>
      <c r="AG8" s="6"/>
      <c r="AH8" s="6"/>
    </row>
    <row r="9" spans="1:34" ht="15" customHeight="1" x14ac:dyDescent="0.3">
      <c r="A9" s="9" t="s">
        <v>154</v>
      </c>
      <c r="B9" s="9">
        <v>1</v>
      </c>
      <c r="C9" s="9">
        <v>4</v>
      </c>
      <c r="D9" s="51"/>
      <c r="E9" s="51"/>
      <c r="F9" s="220">
        <f ca="1">H8</f>
        <v>3</v>
      </c>
      <c r="G9" s="220"/>
      <c r="H9" s="220"/>
      <c r="I9" s="51"/>
      <c r="J9" s="51"/>
      <c r="K9" s="51"/>
      <c r="L9" s="51"/>
      <c r="M9" s="220">
        <f ca="1">O8</f>
        <v>2</v>
      </c>
      <c r="N9" s="220"/>
      <c r="O9" s="220"/>
      <c r="P9" s="51"/>
      <c r="Q9" s="51"/>
      <c r="R9" s="51"/>
      <c r="S9" s="51"/>
      <c r="T9" s="220">
        <f ca="1">V8</f>
        <v>3</v>
      </c>
      <c r="U9" s="220"/>
      <c r="V9" s="220"/>
      <c r="W9" s="51"/>
      <c r="X9" s="51"/>
      <c r="Y9" s="51"/>
      <c r="Z9" s="51"/>
      <c r="AA9" s="220">
        <f ca="1">AC8</f>
        <v>9</v>
      </c>
      <c r="AB9" s="220"/>
      <c r="AC9" s="220"/>
      <c r="AD9" s="51"/>
      <c r="AE9" s="51"/>
      <c r="AF9" s="6"/>
      <c r="AG9" s="6"/>
      <c r="AH9" s="6"/>
    </row>
    <row r="10" spans="1:34" ht="15" customHeight="1" thickBot="1" x14ac:dyDescent="0.35">
      <c r="A10" s="9" t="s">
        <v>155</v>
      </c>
      <c r="B10" s="9">
        <v>1</v>
      </c>
      <c r="C10" s="9">
        <v>2</v>
      </c>
      <c r="D10" s="51"/>
      <c r="E10" s="51"/>
      <c r="F10" s="221"/>
      <c r="G10" s="221"/>
      <c r="H10" s="221"/>
      <c r="I10" s="51"/>
      <c r="J10" s="51"/>
      <c r="K10" s="51"/>
      <c r="L10" s="51"/>
      <c r="M10" s="221"/>
      <c r="N10" s="221"/>
      <c r="O10" s="221"/>
      <c r="P10" s="51"/>
      <c r="Q10" s="51"/>
      <c r="R10" s="51"/>
      <c r="S10" s="51"/>
      <c r="T10" s="221"/>
      <c r="U10" s="221"/>
      <c r="V10" s="221"/>
      <c r="W10" s="51"/>
      <c r="X10" s="51"/>
      <c r="Y10" s="51"/>
      <c r="Z10" s="51"/>
      <c r="AA10" s="221"/>
      <c r="AB10" s="221"/>
      <c r="AC10" s="221"/>
      <c r="AD10" s="51"/>
      <c r="AE10" s="51"/>
      <c r="AF10" s="6"/>
      <c r="AG10" s="6"/>
      <c r="AH10" s="6"/>
    </row>
    <row r="11" spans="1:34" ht="15" customHeight="1" x14ac:dyDescent="0.3">
      <c r="A11" s="9" t="s">
        <v>157</v>
      </c>
      <c r="B11" s="9">
        <v>1</v>
      </c>
      <c r="C11" s="9">
        <v>3</v>
      </c>
      <c r="D11" s="51"/>
      <c r="E11" s="51"/>
      <c r="F11" s="217">
        <f ca="1">I8</f>
        <v>6</v>
      </c>
      <c r="G11" s="217"/>
      <c r="H11" s="217"/>
      <c r="I11" s="51"/>
      <c r="J11" s="51"/>
      <c r="K11" s="51"/>
      <c r="L11" s="51"/>
      <c r="M11" s="217">
        <f ca="1">P8</f>
        <v>6</v>
      </c>
      <c r="N11" s="217"/>
      <c r="O11" s="217"/>
      <c r="P11" s="51"/>
      <c r="Q11" s="51"/>
      <c r="R11" s="51"/>
      <c r="S11" s="51"/>
      <c r="T11" s="217">
        <f ca="1">W8</f>
        <v>6</v>
      </c>
      <c r="U11" s="217"/>
      <c r="V11" s="217"/>
      <c r="W11" s="51"/>
      <c r="X11" s="51"/>
      <c r="Y11" s="51"/>
      <c r="Z11" s="51"/>
      <c r="AA11" s="217">
        <f ca="1">AD8</f>
        <v>54</v>
      </c>
      <c r="AB11" s="217"/>
      <c r="AC11" s="217"/>
      <c r="AD11" s="51"/>
      <c r="AE11" s="51"/>
      <c r="AF11" s="6"/>
      <c r="AG11" s="6"/>
      <c r="AH11" s="6"/>
    </row>
    <row r="12" spans="1:34" ht="15" customHeight="1" x14ac:dyDescent="0.3">
      <c r="A12" s="9" t="s">
        <v>158</v>
      </c>
      <c r="B12" s="9">
        <v>1</v>
      </c>
      <c r="C12" s="9">
        <v>5</v>
      </c>
      <c r="D12" s="51"/>
      <c r="E12" s="51"/>
      <c r="F12" s="217"/>
      <c r="G12" s="217"/>
      <c r="H12" s="217"/>
      <c r="I12" s="51"/>
      <c r="J12" s="51"/>
      <c r="K12" s="51"/>
      <c r="L12" s="51"/>
      <c r="M12" s="217"/>
      <c r="N12" s="217"/>
      <c r="O12" s="217"/>
      <c r="P12" s="51"/>
      <c r="Q12" s="51"/>
      <c r="R12" s="51"/>
      <c r="S12" s="51"/>
      <c r="T12" s="217"/>
      <c r="U12" s="217"/>
      <c r="V12" s="217"/>
      <c r="W12" s="51"/>
      <c r="X12" s="51"/>
      <c r="Y12" s="51"/>
      <c r="Z12" s="51"/>
      <c r="AA12" s="217"/>
      <c r="AB12" s="217"/>
      <c r="AC12" s="217"/>
      <c r="AD12" s="51"/>
      <c r="AE12" s="51"/>
      <c r="AF12" s="6"/>
      <c r="AG12" s="6"/>
      <c r="AH12" s="6"/>
    </row>
    <row r="13" spans="1:34" x14ac:dyDescent="0.3">
      <c r="A13" s="9" t="s">
        <v>159</v>
      </c>
      <c r="B13" s="9">
        <v>1</v>
      </c>
      <c r="C13" s="9">
        <v>6</v>
      </c>
      <c r="D13" s="5" t="s">
        <v>4</v>
      </c>
      <c r="E13" s="8" t="str">
        <f ca="1">INDEX(Fractions,RANDBETWEEN(7,9))</f>
        <v>⅖</v>
      </c>
      <c r="F13" s="8">
        <f ca="1">VLOOKUP(E13,$A$9:$C$23,2,FALSE)</f>
        <v>2</v>
      </c>
      <c r="G13" s="8">
        <f ca="1">VLOOKUP(E13,$A$9:$C$23,3,FALSE)</f>
        <v>5</v>
      </c>
      <c r="H13" s="8">
        <f ca="1">F13*J13</f>
        <v>20</v>
      </c>
      <c r="I13" s="8">
        <f ca="1">G13*J13</f>
        <v>50</v>
      </c>
      <c r="J13" s="8">
        <f ca="1">RANDBETWEEN(5,12)</f>
        <v>10</v>
      </c>
      <c r="K13" s="5" t="s">
        <v>5</v>
      </c>
      <c r="L13" s="8" t="str">
        <f ca="1">INDEX(Fractions,RANDBETWEEN(7,9))</f>
        <v>¾</v>
      </c>
      <c r="M13" s="8">
        <f ca="1">VLOOKUP(L13,$A$9:$C$23,2,FALSE)</f>
        <v>3</v>
      </c>
      <c r="N13" s="8">
        <f ca="1">VLOOKUP(L13,$A$9:$C$23,3,FALSE)</f>
        <v>4</v>
      </c>
      <c r="O13" s="8">
        <f ca="1">M13*Q13</f>
        <v>36</v>
      </c>
      <c r="P13" s="8">
        <f ca="1">N13*Q13</f>
        <v>48</v>
      </c>
      <c r="Q13" s="8">
        <f ca="1">RANDBETWEEN(7,14)</f>
        <v>12</v>
      </c>
      <c r="R13" s="5" t="s">
        <v>6</v>
      </c>
      <c r="S13" s="8" t="str">
        <f ca="1">INDEX(Fractions,RANDBETWEEN(7,9))</f>
        <v>⅖</v>
      </c>
      <c r="T13" s="8">
        <f ca="1">VLOOKUP(S13,$A$9:$C$23,2,FALSE)</f>
        <v>2</v>
      </c>
      <c r="U13" s="8">
        <f ca="1">VLOOKUP(S13,$A$9:$C$23,3,FALSE)</f>
        <v>5</v>
      </c>
      <c r="V13" s="8">
        <f ca="1">T13*X13</f>
        <v>30</v>
      </c>
      <c r="W13" s="8">
        <f ca="1">U13*X13</f>
        <v>75</v>
      </c>
      <c r="X13" s="8">
        <f ca="1">RANDBETWEEN(7,18)</f>
        <v>15</v>
      </c>
      <c r="Y13" s="5" t="s">
        <v>7</v>
      </c>
      <c r="Z13" s="8" t="str">
        <f ca="1">INDEX(Fractions,RANDBETWEEN(7,12))</f>
        <v>⅘</v>
      </c>
      <c r="AA13" s="8">
        <f ca="1">VLOOKUP(Z13,$A$9:$C$23,2,FALSE)</f>
        <v>4</v>
      </c>
      <c r="AB13" s="8">
        <f ca="1">VLOOKUP(Z13,$A$9:$C$23,3,FALSE)</f>
        <v>5</v>
      </c>
      <c r="AC13" s="8">
        <f ca="1">AA13*AE13</f>
        <v>32</v>
      </c>
      <c r="AD13" s="8">
        <f ca="1">AB13*AE13</f>
        <v>40</v>
      </c>
      <c r="AE13" s="8">
        <f ca="1">RANDBETWEEN(7,25)</f>
        <v>8</v>
      </c>
      <c r="AF13" s="6"/>
      <c r="AG13" s="6"/>
      <c r="AH13" s="6"/>
    </row>
    <row r="14" spans="1:34" ht="15" customHeight="1" x14ac:dyDescent="0.3">
      <c r="A14" s="9" t="s">
        <v>160</v>
      </c>
      <c r="B14" s="9">
        <v>1</v>
      </c>
      <c r="C14" s="9">
        <v>8</v>
      </c>
      <c r="D14" s="51"/>
      <c r="E14" s="51"/>
      <c r="F14" s="220">
        <f ca="1">H13</f>
        <v>20</v>
      </c>
      <c r="G14" s="220"/>
      <c r="H14" s="220"/>
      <c r="I14" s="51"/>
      <c r="J14" s="51"/>
      <c r="K14" s="51"/>
      <c r="L14" s="51"/>
      <c r="M14" s="220">
        <f ca="1">O13</f>
        <v>36</v>
      </c>
      <c r="N14" s="220"/>
      <c r="O14" s="220"/>
      <c r="P14" s="51"/>
      <c r="Q14" s="51"/>
      <c r="R14" s="51"/>
      <c r="S14" s="51"/>
      <c r="T14" s="220">
        <f ca="1">V13</f>
        <v>30</v>
      </c>
      <c r="U14" s="220"/>
      <c r="V14" s="220"/>
      <c r="W14" s="51"/>
      <c r="X14" s="51"/>
      <c r="Y14" s="51"/>
      <c r="Z14" s="51"/>
      <c r="AA14" s="220">
        <f ca="1">AC13</f>
        <v>32</v>
      </c>
      <c r="AB14" s="220"/>
      <c r="AC14" s="220"/>
      <c r="AD14" s="51"/>
      <c r="AE14" s="51"/>
      <c r="AF14" s="6"/>
      <c r="AG14" s="6"/>
      <c r="AH14" s="6"/>
    </row>
    <row r="15" spans="1:34" ht="15" customHeight="1" thickBot="1" x14ac:dyDescent="0.35">
      <c r="A15" s="9" t="s">
        <v>156</v>
      </c>
      <c r="B15" s="9">
        <v>3</v>
      </c>
      <c r="C15" s="9">
        <v>4</v>
      </c>
      <c r="D15" s="51"/>
      <c r="E15" s="51"/>
      <c r="F15" s="221"/>
      <c r="G15" s="221"/>
      <c r="H15" s="221"/>
      <c r="I15" s="51"/>
      <c r="J15" s="51"/>
      <c r="K15" s="51"/>
      <c r="L15" s="51"/>
      <c r="M15" s="221"/>
      <c r="N15" s="221"/>
      <c r="O15" s="221"/>
      <c r="P15" s="51"/>
      <c r="Q15" s="51"/>
      <c r="R15" s="51"/>
      <c r="S15" s="51"/>
      <c r="T15" s="221"/>
      <c r="U15" s="221"/>
      <c r="V15" s="221"/>
      <c r="W15" s="51"/>
      <c r="X15" s="51"/>
      <c r="Y15" s="51"/>
      <c r="Z15" s="51"/>
      <c r="AA15" s="221"/>
      <c r="AB15" s="221"/>
      <c r="AC15" s="221"/>
      <c r="AD15" s="51"/>
      <c r="AE15" s="51"/>
      <c r="AF15" s="6"/>
      <c r="AG15" s="6"/>
      <c r="AH15" s="6"/>
    </row>
    <row r="16" spans="1:34" ht="15" customHeight="1" x14ac:dyDescent="0.3">
      <c r="A16" s="9" t="s">
        <v>161</v>
      </c>
      <c r="B16" s="9">
        <v>2</v>
      </c>
      <c r="C16" s="9">
        <v>3</v>
      </c>
      <c r="D16" s="51"/>
      <c r="E16" s="51"/>
      <c r="F16" s="217">
        <f ca="1">I13</f>
        <v>50</v>
      </c>
      <c r="G16" s="217"/>
      <c r="H16" s="217"/>
      <c r="I16" s="51"/>
      <c r="J16" s="51"/>
      <c r="K16" s="51"/>
      <c r="L16" s="51"/>
      <c r="M16" s="217">
        <f ca="1">P13</f>
        <v>48</v>
      </c>
      <c r="N16" s="217"/>
      <c r="O16" s="217"/>
      <c r="P16" s="51"/>
      <c r="Q16" s="51"/>
      <c r="R16" s="51"/>
      <c r="S16" s="51"/>
      <c r="T16" s="217">
        <f ca="1">W13</f>
        <v>75</v>
      </c>
      <c r="U16" s="217"/>
      <c r="V16" s="217"/>
      <c r="W16" s="51"/>
      <c r="X16" s="51"/>
      <c r="Y16" s="51"/>
      <c r="Z16" s="51"/>
      <c r="AA16" s="217">
        <f ca="1">AD13</f>
        <v>40</v>
      </c>
      <c r="AB16" s="217"/>
      <c r="AC16" s="217"/>
      <c r="AD16" s="51"/>
      <c r="AE16" s="51"/>
      <c r="AF16" s="6"/>
      <c r="AG16" s="6"/>
      <c r="AH16" s="6"/>
    </row>
    <row r="17" spans="1:34" ht="15" customHeight="1" x14ac:dyDescent="0.3">
      <c r="A17" s="9" t="s">
        <v>162</v>
      </c>
      <c r="B17" s="9">
        <v>2</v>
      </c>
      <c r="C17" s="9">
        <v>5</v>
      </c>
      <c r="D17" s="51"/>
      <c r="E17" s="51"/>
      <c r="F17" s="217"/>
      <c r="G17" s="217"/>
      <c r="H17" s="217"/>
      <c r="I17" s="51"/>
      <c r="J17" s="51"/>
      <c r="K17" s="51"/>
      <c r="L17" s="51"/>
      <c r="M17" s="217"/>
      <c r="N17" s="217"/>
      <c r="O17" s="217"/>
      <c r="P17" s="51"/>
      <c r="Q17" s="51"/>
      <c r="R17" s="51"/>
      <c r="S17" s="51"/>
      <c r="T17" s="217"/>
      <c r="U17" s="217"/>
      <c r="V17" s="217"/>
      <c r="W17" s="51"/>
      <c r="X17" s="51"/>
      <c r="Y17" s="51"/>
      <c r="Z17" s="51"/>
      <c r="AA17" s="217"/>
      <c r="AB17" s="217"/>
      <c r="AC17" s="217"/>
      <c r="AD17" s="51"/>
      <c r="AE17" s="51"/>
      <c r="AF17" s="6"/>
      <c r="AG17" s="6"/>
      <c r="AH17" s="6"/>
    </row>
    <row r="18" spans="1:34" x14ac:dyDescent="0.3">
      <c r="A18" s="9" t="s">
        <v>163</v>
      </c>
      <c r="B18" s="9">
        <v>3</v>
      </c>
      <c r="C18" s="9">
        <v>5</v>
      </c>
      <c r="D18" s="5" t="s">
        <v>8</v>
      </c>
      <c r="E18" s="8" t="str">
        <f ca="1">INDEX(Fractions,RANDBETWEEN(10,15))</f>
        <v>⅞</v>
      </c>
      <c r="F18" s="8">
        <f ca="1">VLOOKUP(E18,$A$9:$C$23,2,FALSE)</f>
        <v>7</v>
      </c>
      <c r="G18" s="8">
        <f ca="1">VLOOKUP(E18,$A$9:$C$23,3,FALSE)</f>
        <v>8</v>
      </c>
      <c r="H18" s="8">
        <f ca="1">F18*J18</f>
        <v>84</v>
      </c>
      <c r="I18" s="8">
        <f ca="1">G18*J18</f>
        <v>96</v>
      </c>
      <c r="J18" s="8">
        <f ca="1">RANDBETWEEN(11,25)</f>
        <v>12</v>
      </c>
      <c r="K18" s="5" t="s">
        <v>9</v>
      </c>
      <c r="L18" s="8" t="str">
        <f ca="1">INDEX(Fractions,RANDBETWEEN(10,15))</f>
        <v>⅜</v>
      </c>
      <c r="M18" s="8">
        <f ca="1">VLOOKUP(L18,$A$9:$C$23,2,FALSE)</f>
        <v>3</v>
      </c>
      <c r="N18" s="8">
        <f ca="1">VLOOKUP(L18,$A$9:$C$23,3,FALSE)</f>
        <v>8</v>
      </c>
      <c r="O18" s="8">
        <f ca="1">M18*Q18</f>
        <v>75</v>
      </c>
      <c r="P18" s="8">
        <f ca="1">N18*Q18</f>
        <v>200</v>
      </c>
      <c r="Q18" s="8">
        <f ca="1">RANDBETWEEN(13,30)</f>
        <v>25</v>
      </c>
      <c r="R18" s="5" t="s">
        <v>10</v>
      </c>
      <c r="S18" s="8" t="str">
        <f ca="1">INDEX(Fractions,RANDBETWEEN(10,15))</f>
        <v>⅞</v>
      </c>
      <c r="T18" s="8">
        <f ca="1">VLOOKUP(S18,$A$9:$C$23,2,FALSE)</f>
        <v>7</v>
      </c>
      <c r="U18" s="8">
        <f ca="1">VLOOKUP(S18,$A$9:$C$23,3,FALSE)</f>
        <v>8</v>
      </c>
      <c r="V18" s="8">
        <f ca="1">T18*X18</f>
        <v>126</v>
      </c>
      <c r="W18" s="8">
        <f ca="1">U18*X18</f>
        <v>144</v>
      </c>
      <c r="X18" s="8">
        <f ca="1">RANDBETWEEN(14,40)</f>
        <v>18</v>
      </c>
      <c r="Y18" s="5" t="s">
        <v>11</v>
      </c>
      <c r="Z18" s="8" t="str">
        <f ca="1">INDEX(Fractions,RANDBETWEEN(10,15))</f>
        <v>⅜</v>
      </c>
      <c r="AA18" s="8">
        <f ca="1">VLOOKUP(Z18,$A$9:$C$23,2,FALSE)</f>
        <v>3</v>
      </c>
      <c r="AB18" s="8">
        <f ca="1">VLOOKUP(Z18,$A$9:$C$23,3,FALSE)</f>
        <v>8</v>
      </c>
      <c r="AC18" s="8">
        <f ca="1">AA18*AE18</f>
        <v>78</v>
      </c>
      <c r="AD18" s="8">
        <f ca="1">AB18*AE18</f>
        <v>208</v>
      </c>
      <c r="AE18" s="8">
        <f ca="1">RANDBETWEEN(20,50)</f>
        <v>26</v>
      </c>
      <c r="AF18" s="6"/>
      <c r="AG18" s="5"/>
      <c r="AH18" s="6"/>
    </row>
    <row r="19" spans="1:34" ht="15" customHeight="1" x14ac:dyDescent="0.3">
      <c r="A19" s="9" t="s">
        <v>164</v>
      </c>
      <c r="B19" s="9">
        <v>4</v>
      </c>
      <c r="C19" s="9">
        <v>5</v>
      </c>
      <c r="D19" s="51"/>
      <c r="E19" s="51"/>
      <c r="F19" s="220">
        <f ca="1">H18</f>
        <v>84</v>
      </c>
      <c r="G19" s="220"/>
      <c r="H19" s="220"/>
      <c r="I19" s="51"/>
      <c r="J19" s="51"/>
      <c r="K19" s="51"/>
      <c r="L19" s="51"/>
      <c r="M19" s="220">
        <f ca="1">O18</f>
        <v>75</v>
      </c>
      <c r="N19" s="220"/>
      <c r="O19" s="220"/>
      <c r="P19" s="51"/>
      <c r="Q19" s="51"/>
      <c r="R19" s="51"/>
      <c r="S19" s="51"/>
      <c r="T19" s="220">
        <f ca="1">V18</f>
        <v>126</v>
      </c>
      <c r="U19" s="220"/>
      <c r="V19" s="220"/>
      <c r="W19" s="51"/>
      <c r="X19" s="51"/>
      <c r="Y19" s="51"/>
      <c r="Z19" s="51"/>
      <c r="AA19" s="220">
        <f ca="1">AC18</f>
        <v>78</v>
      </c>
      <c r="AB19" s="220"/>
      <c r="AC19" s="220"/>
      <c r="AD19" s="51"/>
      <c r="AE19" s="51"/>
      <c r="AF19" s="6"/>
      <c r="AG19" s="6"/>
      <c r="AH19" s="6"/>
    </row>
    <row r="20" spans="1:34" ht="15" customHeight="1" thickBot="1" x14ac:dyDescent="0.35">
      <c r="A20" s="9" t="s">
        <v>165</v>
      </c>
      <c r="B20" s="9">
        <v>5</v>
      </c>
      <c r="C20" s="9">
        <v>6</v>
      </c>
      <c r="D20" s="51"/>
      <c r="E20" s="51"/>
      <c r="F20" s="221"/>
      <c r="G20" s="221"/>
      <c r="H20" s="221"/>
      <c r="I20" s="51"/>
      <c r="J20" s="51"/>
      <c r="K20" s="51"/>
      <c r="L20" s="51"/>
      <c r="M20" s="221"/>
      <c r="N20" s="221"/>
      <c r="O20" s="221"/>
      <c r="P20" s="51"/>
      <c r="Q20" s="51"/>
      <c r="R20" s="51"/>
      <c r="S20" s="51"/>
      <c r="T20" s="221"/>
      <c r="U20" s="221"/>
      <c r="V20" s="221"/>
      <c r="W20" s="51"/>
      <c r="X20" s="51"/>
      <c r="Y20" s="51"/>
      <c r="Z20" s="51"/>
      <c r="AA20" s="221"/>
      <c r="AB20" s="221"/>
      <c r="AC20" s="221"/>
      <c r="AD20" s="51"/>
      <c r="AE20" s="51"/>
      <c r="AF20" s="6"/>
      <c r="AG20" s="6"/>
      <c r="AH20" s="6"/>
    </row>
    <row r="21" spans="1:34" ht="15" customHeight="1" x14ac:dyDescent="0.3">
      <c r="A21" s="9" t="s">
        <v>166</v>
      </c>
      <c r="B21" s="9">
        <v>3</v>
      </c>
      <c r="C21" s="9">
        <v>8</v>
      </c>
      <c r="D21" s="51"/>
      <c r="E21" s="51"/>
      <c r="F21" s="217">
        <f ca="1">I18</f>
        <v>96</v>
      </c>
      <c r="G21" s="217"/>
      <c r="H21" s="217"/>
      <c r="I21" s="51"/>
      <c r="J21" s="51"/>
      <c r="K21" s="51"/>
      <c r="L21" s="51"/>
      <c r="M21" s="217">
        <f ca="1">P18</f>
        <v>200</v>
      </c>
      <c r="N21" s="217"/>
      <c r="O21" s="217"/>
      <c r="P21" s="51"/>
      <c r="Q21" s="51"/>
      <c r="R21" s="51"/>
      <c r="S21" s="51"/>
      <c r="T21" s="217">
        <f ca="1">W18</f>
        <v>144</v>
      </c>
      <c r="U21" s="217"/>
      <c r="V21" s="217"/>
      <c r="W21" s="51"/>
      <c r="X21" s="51"/>
      <c r="Y21" s="51"/>
      <c r="Z21" s="51"/>
      <c r="AA21" s="217">
        <f ca="1">AD18</f>
        <v>208</v>
      </c>
      <c r="AB21" s="217"/>
      <c r="AC21" s="217"/>
      <c r="AD21" s="51"/>
      <c r="AE21" s="51"/>
      <c r="AF21" s="6"/>
      <c r="AG21" s="6"/>
      <c r="AH21" s="6"/>
    </row>
    <row r="22" spans="1:34" ht="15" customHeight="1" x14ac:dyDescent="0.3">
      <c r="A22" s="9" t="s">
        <v>167</v>
      </c>
      <c r="B22" s="9">
        <v>5</v>
      </c>
      <c r="C22" s="9">
        <v>8</v>
      </c>
      <c r="D22" s="51"/>
      <c r="E22" s="51"/>
      <c r="F22" s="217"/>
      <c r="G22" s="217"/>
      <c r="H22" s="217"/>
      <c r="I22" s="51"/>
      <c r="J22" s="51"/>
      <c r="K22" s="51"/>
      <c r="L22" s="51"/>
      <c r="M22" s="217"/>
      <c r="N22" s="217"/>
      <c r="O22" s="217"/>
      <c r="P22" s="51"/>
      <c r="Q22" s="51"/>
      <c r="R22" s="51"/>
      <c r="S22" s="51"/>
      <c r="T22" s="217"/>
      <c r="U22" s="217"/>
      <c r="V22" s="217"/>
      <c r="W22" s="51"/>
      <c r="X22" s="51"/>
      <c r="Y22" s="51"/>
      <c r="Z22" s="51"/>
      <c r="AA22" s="217"/>
      <c r="AB22" s="217"/>
      <c r="AC22" s="217"/>
      <c r="AD22" s="51"/>
      <c r="AE22" s="51"/>
      <c r="AF22" s="6"/>
      <c r="AG22" s="6"/>
      <c r="AH22" s="6"/>
    </row>
    <row r="23" spans="1:34" x14ac:dyDescent="0.3">
      <c r="A23" s="9" t="s">
        <v>168</v>
      </c>
      <c r="B23" s="9">
        <v>7</v>
      </c>
      <c r="C23" s="9">
        <v>8</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Simplifying Fractions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51"/>
      <c r="E34" s="51"/>
      <c r="F34" s="220">
        <f ca="1">F9</f>
        <v>3</v>
      </c>
      <c r="G34" s="220"/>
      <c r="H34" s="220"/>
      <c r="I34" s="51"/>
      <c r="J34" s="51"/>
      <c r="K34" s="51"/>
      <c r="L34" s="51"/>
      <c r="M34" s="220">
        <f ca="1">M9</f>
        <v>2</v>
      </c>
      <c r="N34" s="220"/>
      <c r="O34" s="220"/>
      <c r="P34" s="51"/>
      <c r="Q34" s="51"/>
      <c r="R34" s="51"/>
      <c r="S34" s="51"/>
      <c r="T34" s="220">
        <f ca="1">T9</f>
        <v>3</v>
      </c>
      <c r="U34" s="220"/>
      <c r="V34" s="220"/>
      <c r="W34" s="51"/>
      <c r="X34" s="51"/>
      <c r="Y34" s="51"/>
      <c r="Z34" s="51"/>
      <c r="AA34" s="220">
        <f ca="1">AA9</f>
        <v>9</v>
      </c>
      <c r="AB34" s="220"/>
      <c r="AC34" s="220"/>
      <c r="AD34" s="51"/>
      <c r="AE34" s="51"/>
      <c r="AF34" s="3"/>
      <c r="AG34" s="3"/>
      <c r="AH34" s="3"/>
    </row>
    <row r="35" spans="1:38" ht="15" customHeight="1" thickBot="1" x14ac:dyDescent="0.35">
      <c r="A35" s="3"/>
      <c r="B35" s="3"/>
      <c r="C35" s="3"/>
      <c r="D35" s="51"/>
      <c r="E35" s="51"/>
      <c r="F35" s="221"/>
      <c r="G35" s="221"/>
      <c r="H35" s="221"/>
      <c r="I35" s="51"/>
      <c r="J35" s="51"/>
      <c r="K35" s="51"/>
      <c r="L35" s="51"/>
      <c r="M35" s="221"/>
      <c r="N35" s="221"/>
      <c r="O35" s="221"/>
      <c r="P35" s="51"/>
      <c r="Q35" s="51"/>
      <c r="R35" s="51"/>
      <c r="S35" s="51"/>
      <c r="T35" s="221"/>
      <c r="U35" s="221"/>
      <c r="V35" s="221"/>
      <c r="W35" s="51"/>
      <c r="X35" s="51"/>
      <c r="Y35" s="51"/>
      <c r="Z35" s="51"/>
      <c r="AA35" s="221"/>
      <c r="AB35" s="221"/>
      <c r="AC35" s="221"/>
      <c r="AD35" s="51"/>
      <c r="AE35" s="51"/>
      <c r="AF35" s="3"/>
      <c r="AG35" s="3"/>
      <c r="AH35" s="3"/>
    </row>
    <row r="36" spans="1:38" ht="15" customHeight="1" x14ac:dyDescent="0.3">
      <c r="A36" s="3"/>
      <c r="B36" s="3"/>
      <c r="C36" s="3"/>
      <c r="D36" s="51"/>
      <c r="E36" s="51"/>
      <c r="F36" s="217">
        <f ca="1">F11</f>
        <v>6</v>
      </c>
      <c r="G36" s="217"/>
      <c r="H36" s="217"/>
      <c r="I36" s="51"/>
      <c r="J36" s="51"/>
      <c r="K36" s="51"/>
      <c r="L36" s="51"/>
      <c r="M36" s="217">
        <f ca="1">M11</f>
        <v>6</v>
      </c>
      <c r="N36" s="217"/>
      <c r="O36" s="217"/>
      <c r="P36" s="51"/>
      <c r="Q36" s="51"/>
      <c r="R36" s="51"/>
      <c r="S36" s="51"/>
      <c r="T36" s="217">
        <f ca="1">T11</f>
        <v>6</v>
      </c>
      <c r="U36" s="217"/>
      <c r="V36" s="217"/>
      <c r="W36" s="51"/>
      <c r="X36" s="51"/>
      <c r="Y36" s="51"/>
      <c r="Z36" s="51"/>
      <c r="AA36" s="217">
        <f ca="1">AA11</f>
        <v>54</v>
      </c>
      <c r="AB36" s="217"/>
      <c r="AC36" s="217"/>
      <c r="AD36" s="51"/>
      <c r="AE36" s="51"/>
      <c r="AF36" s="3"/>
      <c r="AG36" s="3"/>
      <c r="AH36" s="3"/>
    </row>
    <row r="37" spans="1:38" ht="15" customHeight="1" x14ac:dyDescent="0.3">
      <c r="A37" s="3"/>
      <c r="B37" s="3"/>
      <c r="C37" s="3"/>
      <c r="D37" s="51"/>
      <c r="E37" s="51"/>
      <c r="F37" s="217"/>
      <c r="G37" s="217"/>
      <c r="H37" s="217"/>
      <c r="I37" s="51"/>
      <c r="J37" s="51"/>
      <c r="K37" s="51"/>
      <c r="L37" s="51"/>
      <c r="M37" s="217"/>
      <c r="N37" s="217"/>
      <c r="O37" s="217"/>
      <c r="P37" s="51"/>
      <c r="Q37" s="51"/>
      <c r="R37" s="51"/>
      <c r="S37" s="51"/>
      <c r="T37" s="217"/>
      <c r="U37" s="217"/>
      <c r="V37" s="217"/>
      <c r="W37" s="51"/>
      <c r="X37" s="51"/>
      <c r="Y37" s="51"/>
      <c r="Z37" s="51"/>
      <c r="AA37" s="217"/>
      <c r="AB37" s="217"/>
      <c r="AC37" s="217"/>
      <c r="AD37" s="51"/>
      <c r="AE37" s="51"/>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51"/>
      <c r="E39" s="51"/>
      <c r="F39" s="220">
        <f ca="1">F14</f>
        <v>20</v>
      </c>
      <c r="G39" s="220"/>
      <c r="H39" s="220"/>
      <c r="I39" s="51"/>
      <c r="J39" s="51"/>
      <c r="K39" s="51"/>
      <c r="L39" s="51"/>
      <c r="M39" s="220">
        <f ca="1">M14</f>
        <v>36</v>
      </c>
      <c r="N39" s="220"/>
      <c r="O39" s="220"/>
      <c r="P39" s="51"/>
      <c r="Q39" s="51"/>
      <c r="R39" s="51"/>
      <c r="S39" s="51"/>
      <c r="T39" s="220">
        <f ca="1">T14</f>
        <v>30</v>
      </c>
      <c r="U39" s="220"/>
      <c r="V39" s="220"/>
      <c r="W39" s="51"/>
      <c r="X39" s="51"/>
      <c r="Y39" s="51"/>
      <c r="Z39" s="51"/>
      <c r="AA39" s="220">
        <f ca="1">AA14</f>
        <v>32</v>
      </c>
      <c r="AB39" s="220"/>
      <c r="AC39" s="220"/>
      <c r="AD39" s="51"/>
      <c r="AE39" s="51"/>
      <c r="AF39" s="3"/>
      <c r="AG39" s="3"/>
      <c r="AH39" s="3"/>
    </row>
    <row r="40" spans="1:38" ht="15" customHeight="1" thickBot="1" x14ac:dyDescent="0.35">
      <c r="A40" s="3"/>
      <c r="B40" s="3"/>
      <c r="C40" s="3"/>
      <c r="D40" s="51"/>
      <c r="E40" s="51"/>
      <c r="F40" s="221"/>
      <c r="G40" s="221"/>
      <c r="H40" s="221"/>
      <c r="I40" s="51"/>
      <c r="J40" s="51"/>
      <c r="K40" s="51"/>
      <c r="L40" s="51"/>
      <c r="M40" s="221"/>
      <c r="N40" s="221"/>
      <c r="O40" s="221"/>
      <c r="P40" s="51"/>
      <c r="Q40" s="51"/>
      <c r="R40" s="51"/>
      <c r="S40" s="51"/>
      <c r="T40" s="221"/>
      <c r="U40" s="221"/>
      <c r="V40" s="221"/>
      <c r="W40" s="51"/>
      <c r="X40" s="51"/>
      <c r="Y40" s="51"/>
      <c r="Z40" s="51"/>
      <c r="AA40" s="221"/>
      <c r="AB40" s="221"/>
      <c r="AC40" s="221"/>
      <c r="AD40" s="51"/>
      <c r="AE40" s="51"/>
      <c r="AF40" s="3"/>
      <c r="AG40" s="3"/>
      <c r="AH40" s="3"/>
    </row>
    <row r="41" spans="1:38" ht="15" customHeight="1" x14ac:dyDescent="0.3">
      <c r="A41" s="3"/>
      <c r="B41" s="3"/>
      <c r="C41" s="3"/>
      <c r="D41" s="51"/>
      <c r="E41" s="51"/>
      <c r="F41" s="217">
        <f ca="1">F16</f>
        <v>50</v>
      </c>
      <c r="G41" s="217"/>
      <c r="H41" s="217"/>
      <c r="I41" s="51"/>
      <c r="J41" s="51"/>
      <c r="K41" s="51"/>
      <c r="L41" s="51"/>
      <c r="M41" s="217">
        <f ca="1">M16</f>
        <v>48</v>
      </c>
      <c r="N41" s="217"/>
      <c r="O41" s="217"/>
      <c r="P41" s="51"/>
      <c r="Q41" s="51"/>
      <c r="R41" s="51"/>
      <c r="S41" s="51"/>
      <c r="T41" s="217">
        <f ca="1">T16</f>
        <v>75</v>
      </c>
      <c r="U41" s="217"/>
      <c r="V41" s="217"/>
      <c r="W41" s="51"/>
      <c r="X41" s="51"/>
      <c r="Y41" s="51"/>
      <c r="Z41" s="51"/>
      <c r="AA41" s="217">
        <f ca="1">AA16</f>
        <v>40</v>
      </c>
      <c r="AB41" s="217"/>
      <c r="AC41" s="217"/>
      <c r="AD41" s="51"/>
      <c r="AE41" s="51"/>
      <c r="AF41" s="3"/>
      <c r="AG41" s="3"/>
      <c r="AH41" s="3"/>
    </row>
    <row r="42" spans="1:38" ht="15" customHeight="1" x14ac:dyDescent="0.3">
      <c r="A42" s="3"/>
      <c r="B42" s="3"/>
      <c r="C42" s="3"/>
      <c r="D42" s="51"/>
      <c r="E42" s="51"/>
      <c r="F42" s="217"/>
      <c r="G42" s="217"/>
      <c r="H42" s="217"/>
      <c r="I42" s="51"/>
      <c r="J42" s="51"/>
      <c r="K42" s="51"/>
      <c r="L42" s="51"/>
      <c r="M42" s="217"/>
      <c r="N42" s="217"/>
      <c r="O42" s="217"/>
      <c r="P42" s="51"/>
      <c r="Q42" s="51"/>
      <c r="R42" s="51"/>
      <c r="S42" s="51"/>
      <c r="T42" s="217"/>
      <c r="U42" s="217"/>
      <c r="V42" s="217"/>
      <c r="W42" s="51"/>
      <c r="X42" s="51"/>
      <c r="Y42" s="51"/>
      <c r="Z42" s="51"/>
      <c r="AA42" s="217"/>
      <c r="AB42" s="217"/>
      <c r="AC42" s="217"/>
      <c r="AD42" s="51"/>
      <c r="AE42" s="51"/>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51"/>
      <c r="E44" s="51"/>
      <c r="F44" s="220">
        <f ca="1">F19</f>
        <v>84</v>
      </c>
      <c r="G44" s="220"/>
      <c r="H44" s="220"/>
      <c r="I44" s="51"/>
      <c r="J44" s="51"/>
      <c r="K44" s="51"/>
      <c r="L44" s="51"/>
      <c r="M44" s="220">
        <f ca="1">M19</f>
        <v>75</v>
      </c>
      <c r="N44" s="220"/>
      <c r="O44" s="220"/>
      <c r="P44" s="51"/>
      <c r="Q44" s="51"/>
      <c r="R44" s="51"/>
      <c r="S44" s="51"/>
      <c r="T44" s="220">
        <f ca="1">T19</f>
        <v>126</v>
      </c>
      <c r="U44" s="220"/>
      <c r="V44" s="220"/>
      <c r="W44" s="51"/>
      <c r="X44" s="51"/>
      <c r="Y44" s="51"/>
      <c r="Z44" s="51"/>
      <c r="AA44" s="220">
        <f ca="1">AA19</f>
        <v>78</v>
      </c>
      <c r="AB44" s="220"/>
      <c r="AC44" s="220"/>
      <c r="AD44" s="51"/>
      <c r="AE44" s="51"/>
      <c r="AF44" s="3"/>
      <c r="AG44" s="3"/>
      <c r="AH44" s="3"/>
    </row>
    <row r="45" spans="1:38" ht="15" customHeight="1" thickBot="1" x14ac:dyDescent="0.35">
      <c r="A45" s="3"/>
      <c r="B45" s="3"/>
      <c r="C45" s="3"/>
      <c r="D45" s="51"/>
      <c r="E45" s="51"/>
      <c r="F45" s="221"/>
      <c r="G45" s="221"/>
      <c r="H45" s="221"/>
      <c r="I45" s="51"/>
      <c r="J45" s="51"/>
      <c r="K45" s="51"/>
      <c r="L45" s="51"/>
      <c r="M45" s="221"/>
      <c r="N45" s="221"/>
      <c r="O45" s="221"/>
      <c r="P45" s="51"/>
      <c r="Q45" s="51"/>
      <c r="R45" s="51"/>
      <c r="S45" s="51"/>
      <c r="T45" s="221"/>
      <c r="U45" s="221"/>
      <c r="V45" s="221"/>
      <c r="W45" s="51"/>
      <c r="X45" s="51"/>
      <c r="Y45" s="51"/>
      <c r="Z45" s="51"/>
      <c r="AA45" s="221"/>
      <c r="AB45" s="221"/>
      <c r="AC45" s="221"/>
      <c r="AD45" s="51"/>
      <c r="AE45" s="51"/>
      <c r="AF45" s="3"/>
      <c r="AG45" s="3"/>
      <c r="AH45" s="3"/>
    </row>
    <row r="46" spans="1:38" ht="15" customHeight="1" x14ac:dyDescent="0.3">
      <c r="A46" s="3"/>
      <c r="B46" s="3"/>
      <c r="C46" s="3"/>
      <c r="D46" s="51"/>
      <c r="E46" s="51"/>
      <c r="F46" s="217">
        <f ca="1">F21</f>
        <v>96</v>
      </c>
      <c r="G46" s="217"/>
      <c r="H46" s="217"/>
      <c r="I46" s="51"/>
      <c r="J46" s="51"/>
      <c r="K46" s="51"/>
      <c r="L46" s="51"/>
      <c r="M46" s="217">
        <f ca="1">M21</f>
        <v>200</v>
      </c>
      <c r="N46" s="217"/>
      <c r="O46" s="217"/>
      <c r="P46" s="51"/>
      <c r="Q46" s="51"/>
      <c r="R46" s="51"/>
      <c r="S46" s="51"/>
      <c r="T46" s="217">
        <f ca="1">T21</f>
        <v>144</v>
      </c>
      <c r="U46" s="217"/>
      <c r="V46" s="217"/>
      <c r="W46" s="51"/>
      <c r="X46" s="51"/>
      <c r="Y46" s="51"/>
      <c r="Z46" s="51"/>
      <c r="AA46" s="217">
        <f ca="1">AA21</f>
        <v>208</v>
      </c>
      <c r="AB46" s="217"/>
      <c r="AC46" s="217"/>
      <c r="AD46" s="51"/>
      <c r="AE46" s="51"/>
      <c r="AF46" s="3"/>
      <c r="AG46" s="3"/>
      <c r="AH46" s="3"/>
    </row>
    <row r="47" spans="1:38" ht="15" customHeight="1" x14ac:dyDescent="0.3">
      <c r="A47" s="3"/>
      <c r="B47" s="3"/>
      <c r="C47" s="3"/>
      <c r="D47" s="51"/>
      <c r="E47" s="51"/>
      <c r="F47" s="217"/>
      <c r="G47" s="217"/>
      <c r="H47" s="217"/>
      <c r="I47" s="51"/>
      <c r="J47" s="51"/>
      <c r="K47" s="51"/>
      <c r="L47" s="51"/>
      <c r="M47" s="217"/>
      <c r="N47" s="217"/>
      <c r="O47" s="217"/>
      <c r="P47" s="51"/>
      <c r="Q47" s="51"/>
      <c r="R47" s="51"/>
      <c r="S47" s="51"/>
      <c r="T47" s="217"/>
      <c r="U47" s="217"/>
      <c r="V47" s="217"/>
      <c r="W47" s="51"/>
      <c r="X47" s="51"/>
      <c r="Y47" s="51"/>
      <c r="Z47" s="51"/>
      <c r="AA47" s="217"/>
      <c r="AB47" s="217"/>
      <c r="AC47" s="217"/>
      <c r="AD47" s="51"/>
      <c r="AE47" s="51"/>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Simplifying Fractions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54"/>
      <c r="E58" s="54"/>
      <c r="F58" s="237">
        <f>F8</f>
        <v>1</v>
      </c>
      <c r="G58" s="237"/>
      <c r="H58" s="237"/>
      <c r="I58" s="54"/>
      <c r="J58" s="54"/>
      <c r="K58" s="54"/>
      <c r="L58" s="54"/>
      <c r="M58" s="237">
        <f ca="1">M8</f>
        <v>1</v>
      </c>
      <c r="N58" s="237"/>
      <c r="O58" s="237"/>
      <c r="P58" s="54"/>
      <c r="Q58" s="54"/>
      <c r="R58" s="54"/>
      <c r="S58" s="54"/>
      <c r="T58" s="237">
        <f ca="1">T8</f>
        <v>1</v>
      </c>
      <c r="U58" s="237"/>
      <c r="V58" s="237"/>
      <c r="W58" s="54"/>
      <c r="X58" s="54"/>
      <c r="Y58" s="54"/>
      <c r="Z58" s="54"/>
      <c r="AA58" s="237">
        <f ca="1">AA8</f>
        <v>1</v>
      </c>
      <c r="AB58" s="237"/>
      <c r="AC58" s="237"/>
      <c r="AD58" s="54"/>
      <c r="AE58" s="54"/>
      <c r="AF58" s="1"/>
      <c r="AG58" s="3"/>
      <c r="AH58" s="3"/>
    </row>
    <row r="59" spans="1:34" ht="15" customHeight="1" thickBot="1" x14ac:dyDescent="0.35">
      <c r="A59" s="3"/>
      <c r="B59" s="3"/>
      <c r="C59" s="1"/>
      <c r="D59" s="54"/>
      <c r="E59" s="54"/>
      <c r="F59" s="238"/>
      <c r="G59" s="238"/>
      <c r="H59" s="238"/>
      <c r="I59" s="54"/>
      <c r="J59" s="54"/>
      <c r="K59" s="54"/>
      <c r="L59" s="54"/>
      <c r="M59" s="238"/>
      <c r="N59" s="238"/>
      <c r="O59" s="238"/>
      <c r="P59" s="54"/>
      <c r="Q59" s="54"/>
      <c r="R59" s="54"/>
      <c r="S59" s="54"/>
      <c r="T59" s="238"/>
      <c r="U59" s="238"/>
      <c r="V59" s="238"/>
      <c r="W59" s="54"/>
      <c r="X59" s="54"/>
      <c r="Y59" s="54"/>
      <c r="Z59" s="54"/>
      <c r="AA59" s="238"/>
      <c r="AB59" s="238"/>
      <c r="AC59" s="238"/>
      <c r="AD59" s="54"/>
      <c r="AE59" s="54"/>
      <c r="AF59" s="1"/>
      <c r="AG59" s="3"/>
      <c r="AH59" s="3"/>
    </row>
    <row r="60" spans="1:34" ht="15" customHeight="1" x14ac:dyDescent="0.3">
      <c r="A60" s="3"/>
      <c r="B60" s="3"/>
      <c r="C60" s="1"/>
      <c r="D60" s="54"/>
      <c r="E60" s="54"/>
      <c r="F60" s="236">
        <f>G8</f>
        <v>2</v>
      </c>
      <c r="G60" s="236"/>
      <c r="H60" s="236"/>
      <c r="I60" s="54"/>
      <c r="J60" s="54"/>
      <c r="K60" s="54"/>
      <c r="L60" s="54"/>
      <c r="M60" s="236">
        <f ca="1">N8</f>
        <v>3</v>
      </c>
      <c r="N60" s="236"/>
      <c r="O60" s="236"/>
      <c r="P60" s="54"/>
      <c r="Q60" s="54"/>
      <c r="R60" s="54"/>
      <c r="S60" s="54"/>
      <c r="T60" s="236">
        <f ca="1">U8</f>
        <v>2</v>
      </c>
      <c r="U60" s="236"/>
      <c r="V60" s="236"/>
      <c r="W60" s="54"/>
      <c r="X60" s="54"/>
      <c r="Y60" s="54"/>
      <c r="Z60" s="54"/>
      <c r="AA60" s="236">
        <f ca="1">AB8</f>
        <v>6</v>
      </c>
      <c r="AB60" s="236"/>
      <c r="AC60" s="236"/>
      <c r="AD60" s="54"/>
      <c r="AE60" s="54"/>
      <c r="AF60" s="1"/>
      <c r="AG60" s="3"/>
      <c r="AH60" s="3"/>
    </row>
    <row r="61" spans="1:34" ht="15" customHeight="1" x14ac:dyDescent="0.3">
      <c r="A61" s="3"/>
      <c r="B61" s="3"/>
      <c r="C61" s="1"/>
      <c r="D61" s="54"/>
      <c r="E61" s="54"/>
      <c r="F61" s="236"/>
      <c r="G61" s="236"/>
      <c r="H61" s="236"/>
      <c r="I61" s="54"/>
      <c r="J61" s="54"/>
      <c r="K61" s="54"/>
      <c r="L61" s="54"/>
      <c r="M61" s="236"/>
      <c r="N61" s="236"/>
      <c r="O61" s="236"/>
      <c r="P61" s="54"/>
      <c r="Q61" s="54"/>
      <c r="R61" s="54"/>
      <c r="S61" s="54"/>
      <c r="T61" s="236"/>
      <c r="U61" s="236"/>
      <c r="V61" s="236"/>
      <c r="W61" s="54"/>
      <c r="X61" s="54"/>
      <c r="Y61" s="54"/>
      <c r="Z61" s="54"/>
      <c r="AA61" s="236"/>
      <c r="AB61" s="236"/>
      <c r="AC61" s="236"/>
      <c r="AD61" s="54"/>
      <c r="AE61" s="54"/>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54"/>
      <c r="E63" s="54"/>
      <c r="F63" s="237">
        <f ca="1">F13</f>
        <v>2</v>
      </c>
      <c r="G63" s="237"/>
      <c r="H63" s="237"/>
      <c r="I63" s="54"/>
      <c r="J63" s="54"/>
      <c r="K63" s="54"/>
      <c r="L63" s="54"/>
      <c r="M63" s="237">
        <f ca="1">M13</f>
        <v>3</v>
      </c>
      <c r="N63" s="237"/>
      <c r="O63" s="237"/>
      <c r="P63" s="54"/>
      <c r="Q63" s="54"/>
      <c r="R63" s="54"/>
      <c r="S63" s="54"/>
      <c r="T63" s="237">
        <f ca="1">T13</f>
        <v>2</v>
      </c>
      <c r="U63" s="237"/>
      <c r="V63" s="237"/>
      <c r="W63" s="54"/>
      <c r="X63" s="54"/>
      <c r="Y63" s="54"/>
      <c r="Z63" s="54"/>
      <c r="AA63" s="237">
        <f ca="1">AA13</f>
        <v>4</v>
      </c>
      <c r="AB63" s="237"/>
      <c r="AC63" s="237"/>
      <c r="AD63" s="54"/>
      <c r="AE63" s="54"/>
      <c r="AF63" s="1"/>
      <c r="AG63" s="3"/>
      <c r="AH63" s="3"/>
    </row>
    <row r="64" spans="1:34" ht="15" customHeight="1" thickBot="1" x14ac:dyDescent="0.35">
      <c r="A64" s="3"/>
      <c r="B64" s="3"/>
      <c r="C64" s="1"/>
      <c r="D64" s="54"/>
      <c r="E64" s="54"/>
      <c r="F64" s="238"/>
      <c r="G64" s="238"/>
      <c r="H64" s="238"/>
      <c r="I64" s="54"/>
      <c r="J64" s="54"/>
      <c r="K64" s="54"/>
      <c r="L64" s="54"/>
      <c r="M64" s="238"/>
      <c r="N64" s="238"/>
      <c r="O64" s="238"/>
      <c r="P64" s="54"/>
      <c r="Q64" s="54"/>
      <c r="R64" s="54"/>
      <c r="S64" s="54"/>
      <c r="T64" s="238"/>
      <c r="U64" s="238"/>
      <c r="V64" s="238"/>
      <c r="W64" s="54"/>
      <c r="X64" s="54"/>
      <c r="Y64" s="54"/>
      <c r="Z64" s="54"/>
      <c r="AA64" s="238"/>
      <c r="AB64" s="238"/>
      <c r="AC64" s="238"/>
      <c r="AD64" s="54"/>
      <c r="AE64" s="54"/>
      <c r="AF64" s="1"/>
      <c r="AG64" s="3"/>
      <c r="AH64" s="3"/>
    </row>
    <row r="65" spans="1:34" ht="15" customHeight="1" x14ac:dyDescent="0.3">
      <c r="A65" s="3"/>
      <c r="B65" s="3"/>
      <c r="C65" s="1"/>
      <c r="D65" s="54"/>
      <c r="E65" s="54"/>
      <c r="F65" s="236">
        <f ca="1">G13</f>
        <v>5</v>
      </c>
      <c r="G65" s="236"/>
      <c r="H65" s="236"/>
      <c r="I65" s="54"/>
      <c r="J65" s="54"/>
      <c r="K65" s="54"/>
      <c r="L65" s="54"/>
      <c r="M65" s="236">
        <f ca="1">N13</f>
        <v>4</v>
      </c>
      <c r="N65" s="236"/>
      <c r="O65" s="236"/>
      <c r="P65" s="54"/>
      <c r="Q65" s="54"/>
      <c r="R65" s="54"/>
      <c r="S65" s="54"/>
      <c r="T65" s="236">
        <f ca="1">U13</f>
        <v>5</v>
      </c>
      <c r="U65" s="236"/>
      <c r="V65" s="236"/>
      <c r="W65" s="54"/>
      <c r="X65" s="54"/>
      <c r="Y65" s="54"/>
      <c r="Z65" s="54"/>
      <c r="AA65" s="236">
        <f ca="1">AB13</f>
        <v>5</v>
      </c>
      <c r="AB65" s="236"/>
      <c r="AC65" s="236"/>
      <c r="AD65" s="54"/>
      <c r="AE65" s="54"/>
      <c r="AF65" s="1"/>
      <c r="AG65" s="3"/>
      <c r="AH65" s="3"/>
    </row>
    <row r="66" spans="1:34" ht="15" customHeight="1" x14ac:dyDescent="0.3">
      <c r="A66" s="3"/>
      <c r="B66" s="3"/>
      <c r="C66" s="1"/>
      <c r="D66" s="54"/>
      <c r="E66" s="54"/>
      <c r="F66" s="236"/>
      <c r="G66" s="236"/>
      <c r="H66" s="236"/>
      <c r="I66" s="54"/>
      <c r="J66" s="54"/>
      <c r="K66" s="54"/>
      <c r="L66" s="54"/>
      <c r="M66" s="236"/>
      <c r="N66" s="236"/>
      <c r="O66" s="236"/>
      <c r="P66" s="54"/>
      <c r="Q66" s="54"/>
      <c r="R66" s="54"/>
      <c r="S66" s="54"/>
      <c r="T66" s="236"/>
      <c r="U66" s="236"/>
      <c r="V66" s="236"/>
      <c r="W66" s="54"/>
      <c r="X66" s="54"/>
      <c r="Y66" s="54"/>
      <c r="Z66" s="54"/>
      <c r="AA66" s="236"/>
      <c r="AB66" s="236"/>
      <c r="AC66" s="236"/>
      <c r="AD66" s="54"/>
      <c r="AE66" s="54"/>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3">
      <c r="A68" s="3"/>
      <c r="B68" s="3"/>
      <c r="C68" s="1"/>
      <c r="D68" s="54"/>
      <c r="E68" s="54"/>
      <c r="F68" s="237">
        <f ca="1">F18</f>
        <v>7</v>
      </c>
      <c r="G68" s="237"/>
      <c r="H68" s="237"/>
      <c r="I68" s="54"/>
      <c r="J68" s="54"/>
      <c r="K68" s="54"/>
      <c r="L68" s="54"/>
      <c r="M68" s="237">
        <f ca="1">M18</f>
        <v>3</v>
      </c>
      <c r="N68" s="237"/>
      <c r="O68" s="237"/>
      <c r="P68" s="54"/>
      <c r="Q68" s="54"/>
      <c r="R68" s="54"/>
      <c r="S68" s="54"/>
      <c r="T68" s="237">
        <f ca="1">T18</f>
        <v>7</v>
      </c>
      <c r="U68" s="237"/>
      <c r="V68" s="237"/>
      <c r="W68" s="54"/>
      <c r="X68" s="54"/>
      <c r="Y68" s="54"/>
      <c r="Z68" s="54"/>
      <c r="AA68" s="237">
        <f ca="1">AA18</f>
        <v>3</v>
      </c>
      <c r="AB68" s="237"/>
      <c r="AC68" s="237"/>
      <c r="AD68" s="54"/>
      <c r="AE68" s="54"/>
      <c r="AF68" s="1"/>
      <c r="AG68" s="3"/>
      <c r="AH68" s="3"/>
    </row>
    <row r="69" spans="1:34" ht="15" customHeight="1" thickBot="1" x14ac:dyDescent="0.35">
      <c r="A69" s="3"/>
      <c r="B69" s="3"/>
      <c r="C69" s="1"/>
      <c r="D69" s="54"/>
      <c r="E69" s="54"/>
      <c r="F69" s="238"/>
      <c r="G69" s="238"/>
      <c r="H69" s="238"/>
      <c r="I69" s="54"/>
      <c r="J69" s="54"/>
      <c r="K69" s="54"/>
      <c r="L69" s="54"/>
      <c r="M69" s="238"/>
      <c r="N69" s="238"/>
      <c r="O69" s="238"/>
      <c r="P69" s="54"/>
      <c r="Q69" s="54"/>
      <c r="R69" s="54"/>
      <c r="S69" s="54"/>
      <c r="T69" s="238"/>
      <c r="U69" s="238"/>
      <c r="V69" s="238"/>
      <c r="W69" s="54"/>
      <c r="X69" s="54"/>
      <c r="Y69" s="54"/>
      <c r="Z69" s="54"/>
      <c r="AA69" s="238"/>
      <c r="AB69" s="238"/>
      <c r="AC69" s="238"/>
      <c r="AD69" s="54"/>
      <c r="AE69" s="54"/>
      <c r="AF69" s="1"/>
      <c r="AG69" s="3"/>
      <c r="AH69" s="3"/>
    </row>
    <row r="70" spans="1:34" ht="15" customHeight="1" x14ac:dyDescent="0.3">
      <c r="A70" s="3"/>
      <c r="B70" s="3"/>
      <c r="C70" s="1"/>
      <c r="D70" s="54"/>
      <c r="E70" s="54"/>
      <c r="F70" s="236">
        <f ca="1">G18</f>
        <v>8</v>
      </c>
      <c r="G70" s="236"/>
      <c r="H70" s="236"/>
      <c r="I70" s="54"/>
      <c r="J70" s="54"/>
      <c r="K70" s="54"/>
      <c r="L70" s="54"/>
      <c r="M70" s="236">
        <f ca="1">N18</f>
        <v>8</v>
      </c>
      <c r="N70" s="236"/>
      <c r="O70" s="236"/>
      <c r="P70" s="54"/>
      <c r="Q70" s="54"/>
      <c r="R70" s="54"/>
      <c r="S70" s="54"/>
      <c r="T70" s="236">
        <f ca="1">U18</f>
        <v>8</v>
      </c>
      <c r="U70" s="236"/>
      <c r="V70" s="236"/>
      <c r="W70" s="54"/>
      <c r="X70" s="54"/>
      <c r="Y70" s="54"/>
      <c r="Z70" s="54"/>
      <c r="AA70" s="236">
        <f ca="1">AB18</f>
        <v>8</v>
      </c>
      <c r="AB70" s="236"/>
      <c r="AC70" s="236"/>
      <c r="AD70" s="54"/>
      <c r="AE70" s="54"/>
      <c r="AF70" s="1"/>
      <c r="AG70" s="3"/>
      <c r="AH70" s="3"/>
    </row>
    <row r="71" spans="1:34" ht="15" customHeight="1" x14ac:dyDescent="0.3">
      <c r="A71" s="3"/>
      <c r="B71" s="3"/>
      <c r="C71" s="1"/>
      <c r="D71" s="54"/>
      <c r="E71" s="54"/>
      <c r="F71" s="236"/>
      <c r="G71" s="236"/>
      <c r="H71" s="236"/>
      <c r="I71" s="54"/>
      <c r="J71" s="54"/>
      <c r="K71" s="54"/>
      <c r="L71" s="54"/>
      <c r="M71" s="236"/>
      <c r="N71" s="236"/>
      <c r="O71" s="236"/>
      <c r="P71" s="54"/>
      <c r="Q71" s="54"/>
      <c r="R71" s="54"/>
      <c r="S71" s="54"/>
      <c r="T71" s="236"/>
      <c r="U71" s="236"/>
      <c r="V71" s="236"/>
      <c r="W71" s="54"/>
      <c r="X71" s="54"/>
      <c r="Y71" s="54"/>
      <c r="Z71" s="54"/>
      <c r="AA71" s="236"/>
      <c r="AB71" s="236"/>
      <c r="AC71" s="236"/>
      <c r="AD71" s="54"/>
      <c r="AE71" s="54"/>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Simplifying Fractions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54"/>
      <c r="E83" s="54"/>
      <c r="F83" s="237">
        <f>F58</f>
        <v>1</v>
      </c>
      <c r="G83" s="237"/>
      <c r="H83" s="237"/>
      <c r="I83" s="54"/>
      <c r="J83" s="54"/>
      <c r="K83" s="54"/>
      <c r="L83" s="54"/>
      <c r="M83" s="237">
        <f ca="1">M58</f>
        <v>1</v>
      </c>
      <c r="N83" s="237"/>
      <c r="O83" s="237"/>
      <c r="P83" s="54"/>
      <c r="Q83" s="54"/>
      <c r="R83" s="54"/>
      <c r="S83" s="54"/>
      <c r="T83" s="237">
        <f ca="1">T58</f>
        <v>1</v>
      </c>
      <c r="U83" s="237"/>
      <c r="V83" s="237"/>
      <c r="W83" s="54"/>
      <c r="X83" s="54"/>
      <c r="Y83" s="54"/>
      <c r="Z83" s="54"/>
      <c r="AA83" s="237">
        <f ca="1">AA58</f>
        <v>1</v>
      </c>
      <c r="AB83" s="237"/>
      <c r="AC83" s="237"/>
      <c r="AD83" s="54"/>
      <c r="AE83" s="54"/>
      <c r="AF83" s="1"/>
      <c r="AG83" s="3"/>
      <c r="AH83" s="3"/>
    </row>
    <row r="84" spans="1:34" ht="15" customHeight="1" thickBot="1" x14ac:dyDescent="0.35">
      <c r="A84" s="3"/>
      <c r="B84" s="3"/>
      <c r="C84" s="1"/>
      <c r="D84" s="54"/>
      <c r="E84" s="54"/>
      <c r="F84" s="238"/>
      <c r="G84" s="238"/>
      <c r="H84" s="238"/>
      <c r="I84" s="54"/>
      <c r="J84" s="54"/>
      <c r="K84" s="54"/>
      <c r="L84" s="54"/>
      <c r="M84" s="238"/>
      <c r="N84" s="238"/>
      <c r="O84" s="238"/>
      <c r="P84" s="54"/>
      <c r="Q84" s="54"/>
      <c r="R84" s="54"/>
      <c r="S84" s="54"/>
      <c r="T84" s="238"/>
      <c r="U84" s="238"/>
      <c r="V84" s="238"/>
      <c r="W84" s="54"/>
      <c r="X84" s="54"/>
      <c r="Y84" s="54"/>
      <c r="Z84" s="54"/>
      <c r="AA84" s="238"/>
      <c r="AB84" s="238"/>
      <c r="AC84" s="238"/>
      <c r="AD84" s="54"/>
      <c r="AE84" s="54"/>
      <c r="AF84" s="1"/>
      <c r="AG84" s="3"/>
      <c r="AH84" s="3"/>
    </row>
    <row r="85" spans="1:34" ht="15" customHeight="1" x14ac:dyDescent="0.3">
      <c r="A85" s="3"/>
      <c r="B85" s="3"/>
      <c r="C85" s="1"/>
      <c r="D85" s="54"/>
      <c r="E85" s="54"/>
      <c r="F85" s="236">
        <f>F60</f>
        <v>2</v>
      </c>
      <c r="G85" s="236"/>
      <c r="H85" s="236"/>
      <c r="I85" s="54"/>
      <c r="J85" s="54"/>
      <c r="K85" s="54"/>
      <c r="L85" s="54"/>
      <c r="M85" s="236">
        <f ca="1">M60</f>
        <v>3</v>
      </c>
      <c r="N85" s="236"/>
      <c r="O85" s="236"/>
      <c r="P85" s="54"/>
      <c r="Q85" s="54"/>
      <c r="R85" s="54"/>
      <c r="S85" s="54"/>
      <c r="T85" s="236">
        <f ca="1">T60</f>
        <v>2</v>
      </c>
      <c r="U85" s="236"/>
      <c r="V85" s="236"/>
      <c r="W85" s="54"/>
      <c r="X85" s="54"/>
      <c r="Y85" s="54"/>
      <c r="Z85" s="54"/>
      <c r="AA85" s="236">
        <f ca="1">AA60</f>
        <v>6</v>
      </c>
      <c r="AB85" s="236"/>
      <c r="AC85" s="236"/>
      <c r="AD85" s="54"/>
      <c r="AE85" s="54"/>
      <c r="AF85" s="1"/>
      <c r="AG85" s="3"/>
      <c r="AH85" s="3"/>
    </row>
    <row r="86" spans="1:34" ht="15" customHeight="1" x14ac:dyDescent="0.3">
      <c r="A86" s="3"/>
      <c r="B86" s="3"/>
      <c r="C86" s="1"/>
      <c r="D86" s="54"/>
      <c r="E86" s="54"/>
      <c r="F86" s="236"/>
      <c r="G86" s="236"/>
      <c r="H86" s="236"/>
      <c r="I86" s="54"/>
      <c r="J86" s="54"/>
      <c r="K86" s="54"/>
      <c r="L86" s="54"/>
      <c r="M86" s="236"/>
      <c r="N86" s="236"/>
      <c r="O86" s="236"/>
      <c r="P86" s="54"/>
      <c r="Q86" s="54"/>
      <c r="R86" s="54"/>
      <c r="S86" s="54"/>
      <c r="T86" s="236"/>
      <c r="U86" s="236"/>
      <c r="V86" s="236"/>
      <c r="W86" s="54"/>
      <c r="X86" s="54"/>
      <c r="Y86" s="54"/>
      <c r="Z86" s="54"/>
      <c r="AA86" s="236"/>
      <c r="AB86" s="236"/>
      <c r="AC86" s="236"/>
      <c r="AD86" s="54"/>
      <c r="AE86" s="54"/>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54"/>
      <c r="E88" s="54"/>
      <c r="F88" s="237">
        <f ca="1">F63</f>
        <v>2</v>
      </c>
      <c r="G88" s="237"/>
      <c r="H88" s="237"/>
      <c r="I88" s="54"/>
      <c r="J88" s="54"/>
      <c r="K88" s="54"/>
      <c r="L88" s="54"/>
      <c r="M88" s="237">
        <f ca="1">M63</f>
        <v>3</v>
      </c>
      <c r="N88" s="237"/>
      <c r="O88" s="237"/>
      <c r="P88" s="54"/>
      <c r="Q88" s="54"/>
      <c r="R88" s="54"/>
      <c r="S88" s="54"/>
      <c r="T88" s="237">
        <f ca="1">T63</f>
        <v>2</v>
      </c>
      <c r="U88" s="237"/>
      <c r="V88" s="237"/>
      <c r="W88" s="54"/>
      <c r="X88" s="54"/>
      <c r="Y88" s="54"/>
      <c r="Z88" s="54"/>
      <c r="AA88" s="237">
        <f ca="1">AA63</f>
        <v>4</v>
      </c>
      <c r="AB88" s="237"/>
      <c r="AC88" s="237"/>
      <c r="AD88" s="54"/>
      <c r="AE88" s="54"/>
      <c r="AF88" s="1"/>
      <c r="AG88" s="3"/>
      <c r="AH88" s="3"/>
    </row>
    <row r="89" spans="1:34" ht="15" customHeight="1" thickBot="1" x14ac:dyDescent="0.35">
      <c r="A89" s="3"/>
      <c r="B89" s="3"/>
      <c r="C89" s="1"/>
      <c r="D89" s="54"/>
      <c r="E89" s="54"/>
      <c r="F89" s="238"/>
      <c r="G89" s="238"/>
      <c r="H89" s="238"/>
      <c r="I89" s="54"/>
      <c r="J89" s="54"/>
      <c r="K89" s="54"/>
      <c r="L89" s="54"/>
      <c r="M89" s="238"/>
      <c r="N89" s="238"/>
      <c r="O89" s="238"/>
      <c r="P89" s="54"/>
      <c r="Q89" s="54"/>
      <c r="R89" s="54"/>
      <c r="S89" s="54"/>
      <c r="T89" s="238"/>
      <c r="U89" s="238"/>
      <c r="V89" s="238"/>
      <c r="W89" s="54"/>
      <c r="X89" s="54"/>
      <c r="Y89" s="54"/>
      <c r="Z89" s="54"/>
      <c r="AA89" s="238"/>
      <c r="AB89" s="238"/>
      <c r="AC89" s="238"/>
      <c r="AD89" s="54"/>
      <c r="AE89" s="54"/>
      <c r="AF89" s="1"/>
      <c r="AG89" s="3"/>
      <c r="AH89" s="3"/>
    </row>
    <row r="90" spans="1:34" ht="15" customHeight="1" x14ac:dyDescent="0.3">
      <c r="A90" s="3"/>
      <c r="B90" s="3"/>
      <c r="C90" s="1"/>
      <c r="D90" s="54"/>
      <c r="E90" s="54"/>
      <c r="F90" s="236">
        <f ca="1">F65</f>
        <v>5</v>
      </c>
      <c r="G90" s="236"/>
      <c r="H90" s="236"/>
      <c r="I90" s="54"/>
      <c r="J90" s="54"/>
      <c r="K90" s="54"/>
      <c r="L90" s="54"/>
      <c r="M90" s="236">
        <f ca="1">M65</f>
        <v>4</v>
      </c>
      <c r="N90" s="236"/>
      <c r="O90" s="236"/>
      <c r="P90" s="54"/>
      <c r="Q90" s="54"/>
      <c r="R90" s="54"/>
      <c r="S90" s="54"/>
      <c r="T90" s="236">
        <f ca="1">T65</f>
        <v>5</v>
      </c>
      <c r="U90" s="236"/>
      <c r="V90" s="236"/>
      <c r="W90" s="54"/>
      <c r="X90" s="54"/>
      <c r="Y90" s="54"/>
      <c r="Z90" s="54"/>
      <c r="AA90" s="236">
        <f ca="1">AA65</f>
        <v>5</v>
      </c>
      <c r="AB90" s="236"/>
      <c r="AC90" s="236"/>
      <c r="AD90" s="54"/>
      <c r="AE90" s="54"/>
      <c r="AF90" s="1"/>
      <c r="AG90" s="3"/>
      <c r="AH90" s="3"/>
    </row>
    <row r="91" spans="1:34" ht="15" customHeight="1" x14ac:dyDescent="0.3">
      <c r="A91" s="3"/>
      <c r="B91" s="3"/>
      <c r="C91" s="1"/>
      <c r="D91" s="54"/>
      <c r="E91" s="54"/>
      <c r="F91" s="236"/>
      <c r="G91" s="236"/>
      <c r="H91" s="236"/>
      <c r="I91" s="54"/>
      <c r="J91" s="54"/>
      <c r="K91" s="54"/>
      <c r="L91" s="54"/>
      <c r="M91" s="236"/>
      <c r="N91" s="236"/>
      <c r="O91" s="236"/>
      <c r="P91" s="54"/>
      <c r="Q91" s="54"/>
      <c r="R91" s="54"/>
      <c r="S91" s="54"/>
      <c r="T91" s="236"/>
      <c r="U91" s="236"/>
      <c r="V91" s="236"/>
      <c r="W91" s="54"/>
      <c r="X91" s="54"/>
      <c r="Y91" s="54"/>
      <c r="Z91" s="54"/>
      <c r="AA91" s="236"/>
      <c r="AB91" s="236"/>
      <c r="AC91" s="236"/>
      <c r="AD91" s="54"/>
      <c r="AE91" s="54"/>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54"/>
      <c r="E93" s="54"/>
      <c r="F93" s="237">
        <f ca="1">F68</f>
        <v>7</v>
      </c>
      <c r="G93" s="237"/>
      <c r="H93" s="237"/>
      <c r="I93" s="54"/>
      <c r="J93" s="54"/>
      <c r="K93" s="54"/>
      <c r="L93" s="54"/>
      <c r="M93" s="237">
        <f ca="1">M68</f>
        <v>3</v>
      </c>
      <c r="N93" s="237"/>
      <c r="O93" s="237"/>
      <c r="P93" s="54"/>
      <c r="Q93" s="54"/>
      <c r="R93" s="54"/>
      <c r="S93" s="54"/>
      <c r="T93" s="237">
        <f ca="1">T68</f>
        <v>7</v>
      </c>
      <c r="U93" s="237"/>
      <c r="V93" s="237"/>
      <c r="W93" s="54"/>
      <c r="X93" s="54"/>
      <c r="Y93" s="54"/>
      <c r="Z93" s="54"/>
      <c r="AA93" s="237">
        <f ca="1">AA68</f>
        <v>3</v>
      </c>
      <c r="AB93" s="237"/>
      <c r="AC93" s="237"/>
      <c r="AD93" s="54"/>
      <c r="AE93" s="54"/>
      <c r="AF93" s="1"/>
      <c r="AG93" s="3"/>
      <c r="AH93" s="3"/>
    </row>
    <row r="94" spans="1:34" ht="15" customHeight="1" thickBot="1" x14ac:dyDescent="0.35">
      <c r="A94" s="3"/>
      <c r="B94" s="3"/>
      <c r="C94" s="1"/>
      <c r="D94" s="54"/>
      <c r="E94" s="54"/>
      <c r="F94" s="238"/>
      <c r="G94" s="238"/>
      <c r="H94" s="238"/>
      <c r="I94" s="54"/>
      <c r="J94" s="54"/>
      <c r="K94" s="54"/>
      <c r="L94" s="54"/>
      <c r="M94" s="238"/>
      <c r="N94" s="238"/>
      <c r="O94" s="238"/>
      <c r="P94" s="54"/>
      <c r="Q94" s="54"/>
      <c r="R94" s="54"/>
      <c r="S94" s="54"/>
      <c r="T94" s="238"/>
      <c r="U94" s="238"/>
      <c r="V94" s="238"/>
      <c r="W94" s="54"/>
      <c r="X94" s="54"/>
      <c r="Y94" s="54"/>
      <c r="Z94" s="54"/>
      <c r="AA94" s="238"/>
      <c r="AB94" s="238"/>
      <c r="AC94" s="238"/>
      <c r="AD94" s="54"/>
      <c r="AE94" s="54"/>
      <c r="AF94" s="1"/>
      <c r="AG94" s="3"/>
      <c r="AH94" s="3"/>
    </row>
    <row r="95" spans="1:34" ht="15" customHeight="1" x14ac:dyDescent="0.3">
      <c r="A95" s="3"/>
      <c r="B95" s="3"/>
      <c r="C95" s="1"/>
      <c r="D95" s="54"/>
      <c r="E95" s="54"/>
      <c r="F95" s="236">
        <f ca="1">F70</f>
        <v>8</v>
      </c>
      <c r="G95" s="236"/>
      <c r="H95" s="236"/>
      <c r="I95" s="54"/>
      <c r="J95" s="54"/>
      <c r="K95" s="54"/>
      <c r="L95" s="54"/>
      <c r="M95" s="236">
        <f ca="1">M70</f>
        <v>8</v>
      </c>
      <c r="N95" s="236"/>
      <c r="O95" s="236"/>
      <c r="P95" s="54"/>
      <c r="Q95" s="54"/>
      <c r="R95" s="54"/>
      <c r="S95" s="54"/>
      <c r="T95" s="236">
        <f ca="1">T70</f>
        <v>8</v>
      </c>
      <c r="U95" s="236"/>
      <c r="V95" s="236"/>
      <c r="W95" s="54"/>
      <c r="X95" s="54"/>
      <c r="Y95" s="54"/>
      <c r="Z95" s="54"/>
      <c r="AA95" s="236">
        <f ca="1">AA70</f>
        <v>8</v>
      </c>
      <c r="AB95" s="236"/>
      <c r="AC95" s="236"/>
      <c r="AD95" s="54"/>
      <c r="AE95" s="54"/>
      <c r="AF95" s="1"/>
      <c r="AG95" s="3"/>
      <c r="AH95" s="3"/>
    </row>
    <row r="96" spans="1:34" ht="15" customHeight="1" x14ac:dyDescent="0.3">
      <c r="A96" s="3"/>
      <c r="B96" s="3"/>
      <c r="C96" s="1"/>
      <c r="D96" s="54"/>
      <c r="E96" s="54"/>
      <c r="F96" s="236"/>
      <c r="G96" s="236"/>
      <c r="H96" s="236"/>
      <c r="I96" s="54"/>
      <c r="J96" s="54"/>
      <c r="K96" s="54"/>
      <c r="L96" s="54"/>
      <c r="M96" s="236"/>
      <c r="N96" s="236"/>
      <c r="O96" s="236"/>
      <c r="P96" s="54"/>
      <c r="Q96" s="54"/>
      <c r="R96" s="54"/>
      <c r="S96" s="54"/>
      <c r="T96" s="236"/>
      <c r="U96" s="236"/>
      <c r="V96" s="236"/>
      <c r="W96" s="54"/>
      <c r="X96" s="54"/>
      <c r="Y96" s="54"/>
      <c r="Z96" s="54"/>
      <c r="AA96" s="236"/>
      <c r="AB96" s="236"/>
      <c r="AC96" s="236"/>
      <c r="AD96" s="54"/>
      <c r="AE96" s="54"/>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DW7eGoNtYxyciYnlBBD/9MwTCnL1WcF8RRWlWEBMdC5rmeUaC7ak361AqJNIQ1dtOMFfj77cpL4CDGbmipctyg==" saltValue="3gnxVQIXVPlvRgn5PAE52w==" spinCount="100000" sheet="1" objects="1" scenarios="1"/>
  <mergeCells count="100">
    <mergeCell ref="D2:Z6"/>
    <mergeCell ref="F9:H10"/>
    <mergeCell ref="AA9:AC10"/>
    <mergeCell ref="AA11:AC12"/>
    <mergeCell ref="F88:H89"/>
    <mergeCell ref="D27:Z31"/>
    <mergeCell ref="F34:H35"/>
    <mergeCell ref="F11:H12"/>
    <mergeCell ref="M9:O10"/>
    <mergeCell ref="M11:O12"/>
    <mergeCell ref="T9:V10"/>
    <mergeCell ref="T11:V12"/>
    <mergeCell ref="AA14:AC15"/>
    <mergeCell ref="AA16:AC17"/>
    <mergeCell ref="F19:H20"/>
    <mergeCell ref="F21:H22"/>
    <mergeCell ref="F39:H40"/>
    <mergeCell ref="F41:H42"/>
    <mergeCell ref="F85:H86"/>
    <mergeCell ref="M85:O86"/>
    <mergeCell ref="T85:V86"/>
    <mergeCell ref="M19:O20"/>
    <mergeCell ref="M21:O22"/>
    <mergeCell ref="T19:V20"/>
    <mergeCell ref="T21:V22"/>
    <mergeCell ref="AA19:AC20"/>
    <mergeCell ref="AA21:AC22"/>
    <mergeCell ref="F14:H15"/>
    <mergeCell ref="F16:H17"/>
    <mergeCell ref="M14:O15"/>
    <mergeCell ref="M16:O17"/>
    <mergeCell ref="T14:V15"/>
    <mergeCell ref="T16:V17"/>
    <mergeCell ref="AA34:AC35"/>
    <mergeCell ref="AA36:AC37"/>
    <mergeCell ref="AA63:AC64"/>
    <mergeCell ref="AA65:AC66"/>
    <mergeCell ref="F68:H69"/>
    <mergeCell ref="AA68:AC69"/>
    <mergeCell ref="F60:H61"/>
    <mergeCell ref="M58:O59"/>
    <mergeCell ref="M60:O61"/>
    <mergeCell ref="T58:V59"/>
    <mergeCell ref="T60:V61"/>
    <mergeCell ref="AA58:AC59"/>
    <mergeCell ref="AA60:AC61"/>
    <mergeCell ref="F36:H37"/>
    <mergeCell ref="M34:O35"/>
    <mergeCell ref="M36:O37"/>
    <mergeCell ref="T34:V35"/>
    <mergeCell ref="T36:V37"/>
    <mergeCell ref="M39:O40"/>
    <mergeCell ref="M41:O42"/>
    <mergeCell ref="T39:V40"/>
    <mergeCell ref="T41:V42"/>
    <mergeCell ref="AA39:AC40"/>
    <mergeCell ref="AA41:AC42"/>
    <mergeCell ref="AA44:AC45"/>
    <mergeCell ref="AA46:AC47"/>
    <mergeCell ref="F83:H84"/>
    <mergeCell ref="M83:O84"/>
    <mergeCell ref="T83:V84"/>
    <mergeCell ref="AA83:AC84"/>
    <mergeCell ref="AA70:AC71"/>
    <mergeCell ref="F63:H64"/>
    <mergeCell ref="F65:H66"/>
    <mergeCell ref="M63:O64"/>
    <mergeCell ref="M65:O66"/>
    <mergeCell ref="T63:V64"/>
    <mergeCell ref="T65:V66"/>
    <mergeCell ref="F70:H71"/>
    <mergeCell ref="AA85:AC86"/>
    <mergeCell ref="F44:H45"/>
    <mergeCell ref="F46:H47"/>
    <mergeCell ref="M44:O45"/>
    <mergeCell ref="M46:O47"/>
    <mergeCell ref="T44:V45"/>
    <mergeCell ref="T46:V47"/>
    <mergeCell ref="M68:O69"/>
    <mergeCell ref="M70:O71"/>
    <mergeCell ref="T68:V69"/>
    <mergeCell ref="T70:V71"/>
    <mergeCell ref="D76:Z80"/>
    <mergeCell ref="D51:Z55"/>
    <mergeCell ref="F58:H59"/>
    <mergeCell ref="AA88:AC89"/>
    <mergeCell ref="AA90:AC91"/>
    <mergeCell ref="AA93:AC94"/>
    <mergeCell ref="AA95:AC96"/>
    <mergeCell ref="F93:H94"/>
    <mergeCell ref="F95:H96"/>
    <mergeCell ref="M93:O94"/>
    <mergeCell ref="M95:O96"/>
    <mergeCell ref="T93:V94"/>
    <mergeCell ref="T95:V96"/>
    <mergeCell ref="F90:H91"/>
    <mergeCell ref="M88:O89"/>
    <mergeCell ref="M90:O91"/>
    <mergeCell ref="T88:V89"/>
    <mergeCell ref="T90:V91"/>
  </mergeCells>
  <hyperlinks>
    <hyperlink ref="A1" location="Contents!A1" display="Go Back" xr:uid="{00000000-0004-0000-1C00-000000000000}"/>
  </hyperlinks>
  <pageMargins left="0.25" right="0.25"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theme="7" tint="0.79998168889431442"/>
  </sheetPr>
  <dimension ref="A1:AL98"/>
  <sheetViews>
    <sheetView zoomScale="80" zoomScaleNormal="80" workbookViewId="0"/>
  </sheetViews>
  <sheetFormatPr defaultColWidth="2.88671875" defaultRowHeight="14.4" x14ac:dyDescent="0.3"/>
  <cols>
    <col min="1" max="1" width="2.88671875" style="132"/>
    <col min="2" max="2" width="2.88671875" style="132" customWidth="1"/>
    <col min="3" max="4" width="2.88671875" style="132"/>
    <col min="5" max="5" width="2.88671875" style="132" customWidth="1"/>
    <col min="6" max="11" width="2.88671875" style="132"/>
    <col min="12" max="12" width="2.88671875" style="132" customWidth="1"/>
    <col min="13" max="18" width="2.88671875" style="132"/>
    <col min="19" max="20" width="2.88671875" style="132" customWidth="1"/>
    <col min="21" max="25" width="2.88671875" style="132"/>
    <col min="26" max="27" width="2.88671875" style="132" customWidth="1"/>
    <col min="28" max="28" width="2.88671875" style="132"/>
    <col min="29" max="31" width="2.88671875" style="132" customWidth="1"/>
    <col min="32" max="16384" width="2.88671875" style="132"/>
  </cols>
  <sheetData>
    <row r="1" spans="1:38" x14ac:dyDescent="0.3">
      <c r="A1" s="61" t="s">
        <v>201</v>
      </c>
      <c r="B1" s="9"/>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row>
    <row r="2" spans="1:38" x14ac:dyDescent="0.3">
      <c r="A2" s="9"/>
      <c r="B2" s="9"/>
      <c r="C2" s="106"/>
      <c r="D2" s="285" t="s">
        <v>202</v>
      </c>
      <c r="E2" s="285"/>
      <c r="F2" s="285"/>
      <c r="G2" s="285"/>
      <c r="H2" s="285"/>
      <c r="I2" s="285"/>
      <c r="J2" s="285"/>
      <c r="K2" s="285"/>
      <c r="L2" s="285"/>
      <c r="M2" s="285"/>
      <c r="N2" s="285"/>
      <c r="O2" s="285"/>
      <c r="P2" s="285"/>
      <c r="Q2" s="285"/>
      <c r="R2" s="285"/>
      <c r="S2" s="285"/>
      <c r="T2" s="285"/>
      <c r="U2" s="285"/>
      <c r="V2" s="285"/>
      <c r="W2" s="285"/>
      <c r="X2" s="285"/>
      <c r="Y2" s="285"/>
      <c r="Z2" s="285"/>
      <c r="AA2" s="106"/>
      <c r="AB2" s="106"/>
      <c r="AC2" s="106"/>
      <c r="AD2" s="106"/>
      <c r="AE2" s="106"/>
      <c r="AF2" s="106"/>
      <c r="AG2" s="106"/>
      <c r="AH2" s="106"/>
    </row>
    <row r="3" spans="1:38" x14ac:dyDescent="0.3">
      <c r="A3" s="9"/>
      <c r="B3" s="9"/>
      <c r="C3" s="106"/>
      <c r="D3" s="285"/>
      <c r="E3" s="285"/>
      <c r="F3" s="285"/>
      <c r="G3" s="285"/>
      <c r="H3" s="285"/>
      <c r="I3" s="285"/>
      <c r="J3" s="285"/>
      <c r="K3" s="285"/>
      <c r="L3" s="285"/>
      <c r="M3" s="285"/>
      <c r="N3" s="285"/>
      <c r="O3" s="285"/>
      <c r="P3" s="285"/>
      <c r="Q3" s="285"/>
      <c r="R3" s="285"/>
      <c r="S3" s="285"/>
      <c r="T3" s="285"/>
      <c r="U3" s="285"/>
      <c r="V3" s="285"/>
      <c r="W3" s="285"/>
      <c r="X3" s="285"/>
      <c r="Y3" s="285"/>
      <c r="Z3" s="285"/>
      <c r="AA3" s="106"/>
      <c r="AB3" s="106"/>
      <c r="AC3" s="106"/>
      <c r="AD3" s="106"/>
      <c r="AE3" s="106"/>
      <c r="AF3" s="106"/>
      <c r="AG3" s="106"/>
      <c r="AH3" s="106"/>
    </row>
    <row r="4" spans="1:38" x14ac:dyDescent="0.3">
      <c r="A4" s="9"/>
      <c r="B4" s="9"/>
      <c r="C4" s="106"/>
      <c r="D4" s="285"/>
      <c r="E4" s="285"/>
      <c r="F4" s="285"/>
      <c r="G4" s="285"/>
      <c r="H4" s="285"/>
      <c r="I4" s="285"/>
      <c r="J4" s="285"/>
      <c r="K4" s="285"/>
      <c r="L4" s="285"/>
      <c r="M4" s="285"/>
      <c r="N4" s="285"/>
      <c r="O4" s="285"/>
      <c r="P4" s="285"/>
      <c r="Q4" s="285"/>
      <c r="R4" s="285"/>
      <c r="S4" s="285"/>
      <c r="T4" s="285"/>
      <c r="U4" s="285"/>
      <c r="V4" s="285"/>
      <c r="W4" s="285"/>
      <c r="X4" s="285"/>
      <c r="Y4" s="285"/>
      <c r="Z4" s="285"/>
      <c r="AA4" s="106"/>
      <c r="AB4" s="106"/>
      <c r="AC4" s="106"/>
      <c r="AD4" s="106"/>
      <c r="AE4" s="106"/>
      <c r="AF4" s="106"/>
      <c r="AG4" s="106"/>
      <c r="AH4" s="106"/>
    </row>
    <row r="5" spans="1:38" x14ac:dyDescent="0.3">
      <c r="A5" s="9"/>
      <c r="B5" s="9"/>
      <c r="C5" s="106"/>
      <c r="D5" s="285"/>
      <c r="E5" s="285"/>
      <c r="F5" s="285"/>
      <c r="G5" s="285"/>
      <c r="H5" s="285"/>
      <c r="I5" s="285"/>
      <c r="J5" s="285"/>
      <c r="K5" s="285"/>
      <c r="L5" s="285"/>
      <c r="M5" s="285"/>
      <c r="N5" s="285"/>
      <c r="O5" s="285"/>
      <c r="P5" s="285"/>
      <c r="Q5" s="285"/>
      <c r="R5" s="285"/>
      <c r="S5" s="285"/>
      <c r="T5" s="285"/>
      <c r="U5" s="285"/>
      <c r="V5" s="285"/>
      <c r="W5" s="285"/>
      <c r="X5" s="285"/>
      <c r="Y5" s="285"/>
      <c r="Z5" s="285"/>
      <c r="AA5" s="106"/>
      <c r="AB5" s="106"/>
      <c r="AC5" s="106"/>
      <c r="AD5" s="106"/>
      <c r="AE5" s="106"/>
      <c r="AF5" s="106"/>
      <c r="AG5" s="106"/>
      <c r="AH5" s="106"/>
    </row>
    <row r="6" spans="1:38" x14ac:dyDescent="0.3">
      <c r="A6" s="9"/>
      <c r="B6" s="9"/>
      <c r="C6" s="106"/>
      <c r="D6" s="285"/>
      <c r="E6" s="285"/>
      <c r="F6" s="285"/>
      <c r="G6" s="285"/>
      <c r="H6" s="285"/>
      <c r="I6" s="285"/>
      <c r="J6" s="285"/>
      <c r="K6" s="285"/>
      <c r="L6" s="285"/>
      <c r="M6" s="285"/>
      <c r="N6" s="285"/>
      <c r="O6" s="285"/>
      <c r="P6" s="285"/>
      <c r="Q6" s="285"/>
      <c r="R6" s="285"/>
      <c r="S6" s="285"/>
      <c r="T6" s="285"/>
      <c r="U6" s="285"/>
      <c r="V6" s="285"/>
      <c r="W6" s="285"/>
      <c r="X6" s="285"/>
      <c r="Y6" s="285"/>
      <c r="Z6" s="285"/>
      <c r="AA6" s="106"/>
      <c r="AB6" s="106"/>
      <c r="AC6" s="106"/>
      <c r="AD6" s="106"/>
      <c r="AE6" s="106"/>
      <c r="AF6" s="106"/>
      <c r="AG6" s="106"/>
      <c r="AH6" s="106"/>
    </row>
    <row r="7" spans="1:38" x14ac:dyDescent="0.3">
      <c r="A7" s="9"/>
      <c r="B7" s="9"/>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row>
    <row r="8" spans="1:38" x14ac:dyDescent="0.3">
      <c r="A8" s="9"/>
      <c r="B8" s="9">
        <v>4</v>
      </c>
      <c r="C8" s="106"/>
      <c r="D8" s="105" t="s">
        <v>0</v>
      </c>
      <c r="E8" s="8">
        <f ca="1">INDEX($B$8:$B$36,RANDBETWEEN(1,3))</f>
        <v>4</v>
      </c>
      <c r="F8" s="8">
        <f ca="1">INDEX($B$8:$B$36,RANDBETWEEN(10,12))</f>
        <v>5</v>
      </c>
      <c r="G8" s="105"/>
      <c r="H8" s="105"/>
      <c r="I8" s="105"/>
      <c r="J8" s="105"/>
      <c r="K8" s="105" t="s">
        <v>1</v>
      </c>
      <c r="L8" s="8">
        <f ca="1">INDEX($B$8:$B$36,RANDBETWEEN(1,4))</f>
        <v>25</v>
      </c>
      <c r="M8" s="8">
        <f ca="1">INDEX($B$8:$B$36,RANDBETWEEN(10,13))</f>
        <v>2</v>
      </c>
      <c r="N8" s="105"/>
      <c r="O8" s="105"/>
      <c r="P8" s="105"/>
      <c r="Q8" s="105"/>
      <c r="R8" s="105" t="s">
        <v>2</v>
      </c>
      <c r="S8" s="8">
        <f ca="1">INDEX($B$8:$B$36,RANDBETWEEN(2,5))</f>
        <v>16</v>
      </c>
      <c r="T8" s="8">
        <f ca="1">INDEX($B$8:$B$36,RANDBETWEEN(10,15))</f>
        <v>6</v>
      </c>
      <c r="U8" s="105"/>
      <c r="V8" s="105"/>
      <c r="W8" s="105"/>
      <c r="X8" s="105"/>
      <c r="Y8" s="105" t="s">
        <v>3</v>
      </c>
      <c r="Z8" s="8">
        <f ca="1">INDEX($B$8:$B$36,RANDBETWEEN(3,5))</f>
        <v>36</v>
      </c>
      <c r="AA8" s="8">
        <f ca="1">INDEX($B$8:$B$36,RANDBETWEEN(10,18))</f>
        <v>7</v>
      </c>
      <c r="AB8" s="105"/>
      <c r="AC8" s="105"/>
      <c r="AD8" s="105"/>
      <c r="AE8" s="105"/>
      <c r="AF8" s="106"/>
      <c r="AG8" s="106"/>
      <c r="AH8" s="106"/>
      <c r="AL8" s="133"/>
    </row>
    <row r="9" spans="1:38" ht="15" customHeight="1" x14ac:dyDescent="0.3">
      <c r="A9" s="9"/>
      <c r="B9" s="9">
        <v>9</v>
      </c>
      <c r="C9" s="106"/>
      <c r="D9" s="247" t="str">
        <f ca="1">CONCATENATE("√",E8*F8)</f>
        <v>√20</v>
      </c>
      <c r="E9" s="247"/>
      <c r="F9" s="247"/>
      <c r="G9" s="247"/>
      <c r="H9" s="247"/>
      <c r="I9" s="247"/>
      <c r="J9" s="247"/>
      <c r="K9" s="247" t="str">
        <f ca="1">CONCATENATE("√",L8*M8)</f>
        <v>√50</v>
      </c>
      <c r="L9" s="247"/>
      <c r="M9" s="247"/>
      <c r="N9" s="247"/>
      <c r="O9" s="247"/>
      <c r="P9" s="247"/>
      <c r="Q9" s="247"/>
      <c r="R9" s="247" t="str">
        <f ca="1">CONCATENATE("√",S8*T8)</f>
        <v>√96</v>
      </c>
      <c r="S9" s="247"/>
      <c r="T9" s="247"/>
      <c r="U9" s="247"/>
      <c r="V9" s="247"/>
      <c r="W9" s="247"/>
      <c r="X9" s="247"/>
      <c r="Y9" s="247" t="str">
        <f ca="1">CONCATENATE("√",Z8*AA8)</f>
        <v>√252</v>
      </c>
      <c r="Z9" s="247"/>
      <c r="AA9" s="247"/>
      <c r="AB9" s="247"/>
      <c r="AC9" s="247"/>
      <c r="AD9" s="247"/>
      <c r="AE9" s="247"/>
      <c r="AF9" s="106"/>
      <c r="AG9" s="106"/>
      <c r="AH9" s="106"/>
    </row>
    <row r="10" spans="1:38" ht="15" customHeight="1" x14ac:dyDescent="0.3">
      <c r="A10" s="9"/>
      <c r="B10" s="9">
        <v>16</v>
      </c>
      <c r="C10" s="106"/>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106"/>
      <c r="AG10" s="106"/>
      <c r="AH10" s="106"/>
    </row>
    <row r="11" spans="1:38" ht="15" customHeight="1" x14ac:dyDescent="0.3">
      <c r="A11" s="9"/>
      <c r="B11" s="9">
        <v>25</v>
      </c>
      <c r="C11" s="106"/>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106"/>
      <c r="AG11" s="106"/>
      <c r="AH11" s="106"/>
    </row>
    <row r="12" spans="1:38" ht="15" customHeight="1" x14ac:dyDescent="0.3">
      <c r="A12" s="9"/>
      <c r="B12" s="9">
        <v>36</v>
      </c>
      <c r="C12" s="106"/>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106"/>
      <c r="AG12" s="106"/>
      <c r="AH12" s="106"/>
    </row>
    <row r="13" spans="1:38" x14ac:dyDescent="0.3">
      <c r="A13" s="9"/>
      <c r="B13" s="9">
        <v>49</v>
      </c>
      <c r="C13" s="106"/>
      <c r="D13" s="105" t="s">
        <v>4</v>
      </c>
      <c r="E13" s="8">
        <f ca="1">INDEX($B$8:$B$36,RANDBETWEEN(3,8))</f>
        <v>36</v>
      </c>
      <c r="F13" s="8">
        <f ca="1">INDEX($B$8:$B$36,RANDBETWEEN(12,18))</f>
        <v>13</v>
      </c>
      <c r="G13" s="105"/>
      <c r="H13" s="105"/>
      <c r="I13" s="105"/>
      <c r="J13" s="105"/>
      <c r="K13" s="105" t="s">
        <v>5</v>
      </c>
      <c r="L13" s="8">
        <f ca="1">INDEX($B$8:$B$36,RANDBETWEEN(5,8))</f>
        <v>49</v>
      </c>
      <c r="M13" s="8">
        <f ca="1">INDEX($B$8:$B$36,RANDBETWEEN(12,20))</f>
        <v>13</v>
      </c>
      <c r="N13" s="105"/>
      <c r="O13" s="105"/>
      <c r="P13" s="105"/>
      <c r="Q13" s="105"/>
      <c r="R13" s="105" t="s">
        <v>6</v>
      </c>
      <c r="S13" s="8">
        <f ca="1">INDEX($B$8:$B$36,RANDBETWEEN(5,9))</f>
        <v>36</v>
      </c>
      <c r="T13" s="8">
        <f ca="1">INDEX($B$8:$B$36,RANDBETWEEN(15,20))</f>
        <v>13</v>
      </c>
      <c r="U13" s="105"/>
      <c r="V13" s="105"/>
      <c r="W13" s="105"/>
      <c r="X13" s="105"/>
      <c r="Y13" s="105" t="s">
        <v>7</v>
      </c>
      <c r="Z13" s="8">
        <f ca="1">INDEX($B$8:$B$36,RANDBETWEEN(6,9))</f>
        <v>100</v>
      </c>
      <c r="AA13" s="8">
        <f ca="1">INDEX($B$8:$B$36,RANDBETWEEN(15,25))</f>
        <v>13</v>
      </c>
      <c r="AB13" s="105"/>
      <c r="AC13" s="105"/>
      <c r="AD13" s="105"/>
      <c r="AE13" s="105"/>
      <c r="AF13" s="106"/>
      <c r="AG13" s="106"/>
      <c r="AH13" s="106"/>
    </row>
    <row r="14" spans="1:38" ht="15" customHeight="1" x14ac:dyDescent="0.3">
      <c r="A14" s="9"/>
      <c r="B14" s="9">
        <v>64</v>
      </c>
      <c r="C14" s="106"/>
      <c r="D14" s="247" t="str">
        <f ca="1">CONCATENATE("√",E13*F13)</f>
        <v>√468</v>
      </c>
      <c r="E14" s="247"/>
      <c r="F14" s="247"/>
      <c r="G14" s="247"/>
      <c r="H14" s="247"/>
      <c r="I14" s="247"/>
      <c r="J14" s="247"/>
      <c r="K14" s="247" t="str">
        <f ca="1">CONCATENATE("√",L13*M13)</f>
        <v>√637</v>
      </c>
      <c r="L14" s="247"/>
      <c r="M14" s="247"/>
      <c r="N14" s="247"/>
      <c r="O14" s="247"/>
      <c r="P14" s="247"/>
      <c r="Q14" s="247"/>
      <c r="R14" s="247" t="str">
        <f ca="1">CONCATENATE("√",S13*T13)</f>
        <v>√468</v>
      </c>
      <c r="S14" s="247"/>
      <c r="T14" s="247"/>
      <c r="U14" s="247"/>
      <c r="V14" s="247"/>
      <c r="W14" s="247"/>
      <c r="X14" s="247"/>
      <c r="Y14" s="247" t="str">
        <f ca="1">CONCATENATE("√",Z13*AA13)</f>
        <v>√1300</v>
      </c>
      <c r="Z14" s="247"/>
      <c r="AA14" s="247"/>
      <c r="AB14" s="247"/>
      <c r="AC14" s="247"/>
      <c r="AD14" s="247"/>
      <c r="AE14" s="247"/>
      <c r="AF14" s="106"/>
      <c r="AG14" s="106"/>
      <c r="AH14" s="106"/>
      <c r="AL14" s="133"/>
    </row>
    <row r="15" spans="1:38" ht="15" customHeight="1" x14ac:dyDescent="0.3">
      <c r="A15" s="9"/>
      <c r="B15" s="9">
        <v>81</v>
      </c>
      <c r="C15" s="106"/>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106"/>
      <c r="AG15" s="106"/>
      <c r="AH15" s="106"/>
    </row>
    <row r="16" spans="1:38" ht="15" customHeight="1" x14ac:dyDescent="0.3">
      <c r="A16" s="9"/>
      <c r="B16" s="9">
        <v>100</v>
      </c>
      <c r="C16" s="106"/>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106"/>
      <c r="AG16" s="106"/>
      <c r="AH16" s="106"/>
    </row>
    <row r="17" spans="1:38" ht="15" customHeight="1" x14ac:dyDescent="0.3">
      <c r="A17" s="9"/>
      <c r="B17" s="9">
        <v>2</v>
      </c>
      <c r="C17" s="106"/>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106"/>
      <c r="AG17" s="106"/>
      <c r="AH17" s="106"/>
    </row>
    <row r="18" spans="1:38" x14ac:dyDescent="0.3">
      <c r="A18" s="9"/>
      <c r="B18" s="9">
        <v>3</v>
      </c>
      <c r="C18" s="106"/>
      <c r="D18" s="105" t="s">
        <v>8</v>
      </c>
      <c r="E18" s="8">
        <f ca="1">INDEX($B$8:$B$41,RANDBETWEEN(30,33))</f>
        <v>121</v>
      </c>
      <c r="F18" s="8">
        <f ca="1">INDEX($B$8:$B$36,RANDBETWEEN(10,15))</f>
        <v>3</v>
      </c>
      <c r="G18" s="105"/>
      <c r="H18" s="105"/>
      <c r="I18" s="105"/>
      <c r="J18" s="105"/>
      <c r="K18" s="105" t="s">
        <v>9</v>
      </c>
      <c r="L18" s="8">
        <f ca="1">INDEX($B$8:$B$41,RANDBETWEEN(30,33))</f>
        <v>169</v>
      </c>
      <c r="M18" s="8">
        <f ca="1">INDEX($B$8:$B$36,RANDBETWEEN(10,18))</f>
        <v>3</v>
      </c>
      <c r="N18" s="105"/>
      <c r="O18" s="105"/>
      <c r="P18" s="105"/>
      <c r="Q18" s="105"/>
      <c r="R18" s="105" t="s">
        <v>10</v>
      </c>
      <c r="S18" s="8">
        <f ca="1">INDEX($B$8:$B$41,RANDBETWEEN(30,33))</f>
        <v>144</v>
      </c>
      <c r="T18" s="8">
        <f ca="1">INDEX($B$8:$B$36,RANDBETWEEN(10,20))</f>
        <v>6</v>
      </c>
      <c r="U18" s="105"/>
      <c r="V18" s="105"/>
      <c r="W18" s="105"/>
      <c r="X18" s="105"/>
      <c r="Y18" s="105" t="s">
        <v>11</v>
      </c>
      <c r="Z18" s="8">
        <f ca="1">INDEX($B$8:$B$41,RANDBETWEEN(30,33))</f>
        <v>169</v>
      </c>
      <c r="AA18" s="8">
        <f ca="1">INDEX($B$8:$B$36,RANDBETWEEN(10,29))</f>
        <v>13</v>
      </c>
      <c r="AB18" s="105"/>
      <c r="AC18" s="105"/>
      <c r="AD18" s="105"/>
      <c r="AE18" s="105"/>
      <c r="AF18" s="106"/>
      <c r="AG18" s="105"/>
      <c r="AH18" s="106"/>
      <c r="AL18" s="133"/>
    </row>
    <row r="19" spans="1:38" ht="15" customHeight="1" x14ac:dyDescent="0.3">
      <c r="A19" s="9"/>
      <c r="B19" s="9">
        <v>5</v>
      </c>
      <c r="C19" s="106"/>
      <c r="D19" s="247" t="str">
        <f ca="1">CONCATENATE("√",E18*F18)</f>
        <v>√363</v>
      </c>
      <c r="E19" s="247"/>
      <c r="F19" s="247"/>
      <c r="G19" s="247"/>
      <c r="H19" s="247"/>
      <c r="I19" s="247"/>
      <c r="J19" s="247"/>
      <c r="K19" s="247" t="str">
        <f ca="1">CONCATENATE("√",L18*M18)</f>
        <v>√507</v>
      </c>
      <c r="L19" s="247"/>
      <c r="M19" s="247"/>
      <c r="N19" s="247"/>
      <c r="O19" s="247"/>
      <c r="P19" s="247"/>
      <c r="Q19" s="247"/>
      <c r="R19" s="247" t="str">
        <f ca="1">CONCATENATE("√",S18*T18)</f>
        <v>√864</v>
      </c>
      <c r="S19" s="247"/>
      <c r="T19" s="247"/>
      <c r="U19" s="247"/>
      <c r="V19" s="247"/>
      <c r="W19" s="247"/>
      <c r="X19" s="247"/>
      <c r="Y19" s="247" t="str">
        <f ca="1">CONCATENATE("√",Z18*AA18)</f>
        <v>√2197</v>
      </c>
      <c r="Z19" s="247"/>
      <c r="AA19" s="247"/>
      <c r="AB19" s="247"/>
      <c r="AC19" s="247"/>
      <c r="AD19" s="247"/>
      <c r="AE19" s="247"/>
      <c r="AF19" s="106"/>
      <c r="AG19" s="106"/>
      <c r="AH19" s="106"/>
    </row>
    <row r="20" spans="1:38" ht="15" customHeight="1" x14ac:dyDescent="0.3">
      <c r="A20" s="9"/>
      <c r="B20" s="9">
        <v>6</v>
      </c>
      <c r="C20" s="106"/>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106"/>
      <c r="AG20" s="106"/>
      <c r="AH20" s="106"/>
    </row>
    <row r="21" spans="1:38" ht="15" customHeight="1" x14ac:dyDescent="0.3">
      <c r="A21" s="9"/>
      <c r="B21" s="9">
        <v>7</v>
      </c>
      <c r="C21" s="106"/>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106"/>
      <c r="AG21" s="106"/>
      <c r="AH21" s="106"/>
    </row>
    <row r="22" spans="1:38" ht="15" customHeight="1" x14ac:dyDescent="0.3">
      <c r="A22" s="9"/>
      <c r="B22" s="9">
        <v>7</v>
      </c>
      <c r="C22" s="106"/>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106"/>
      <c r="AG22" s="106"/>
      <c r="AH22" s="106"/>
    </row>
    <row r="23" spans="1:38" x14ac:dyDescent="0.3">
      <c r="A23" s="9"/>
      <c r="B23" s="9">
        <v>10</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row>
    <row r="24" spans="1:38" x14ac:dyDescent="0.3">
      <c r="A24" s="9"/>
      <c r="B24" s="9">
        <v>11</v>
      </c>
      <c r="C24" s="106"/>
      <c r="D24" s="106"/>
      <c r="E24" s="106"/>
      <c r="F24" s="106"/>
      <c r="G24" s="106"/>
      <c r="H24" s="106"/>
      <c r="I24" s="106"/>
      <c r="J24" s="106"/>
      <c r="K24" s="106"/>
      <c r="L24" s="106"/>
      <c r="M24" s="106"/>
      <c r="N24" s="106"/>
      <c r="O24" s="106"/>
      <c r="P24" s="106"/>
      <c r="Q24" s="106"/>
      <c r="R24" s="106"/>
      <c r="S24" s="106"/>
      <c r="T24" s="106"/>
      <c r="U24" s="106"/>
      <c r="V24" s="106"/>
      <c r="W24" s="9">
        <f ca="1">RANDBETWEEN(2,5)</f>
        <v>5</v>
      </c>
      <c r="X24" s="106"/>
      <c r="Y24" s="106"/>
      <c r="Z24" s="106"/>
      <c r="AA24" s="106"/>
      <c r="AB24" s="106"/>
      <c r="AC24" s="106"/>
      <c r="AD24" s="106"/>
      <c r="AE24" s="106"/>
      <c r="AF24" s="106"/>
      <c r="AG24" s="106"/>
      <c r="AH24" s="106"/>
    </row>
    <row r="25" spans="1:38" x14ac:dyDescent="0.3">
      <c r="A25" s="9"/>
      <c r="B25" s="9">
        <v>13</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row>
    <row r="26" spans="1:38" x14ac:dyDescent="0.3">
      <c r="A26" s="9"/>
      <c r="B26" s="9">
        <v>13</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row>
    <row r="27" spans="1:38" x14ac:dyDescent="0.3">
      <c r="A27" s="9"/>
      <c r="B27" s="9">
        <v>14</v>
      </c>
      <c r="C27" s="106"/>
      <c r="D27" s="285" t="str">
        <f>D2</f>
        <v>Simplifying Surds</v>
      </c>
      <c r="E27" s="285"/>
      <c r="F27" s="285"/>
      <c r="G27" s="285"/>
      <c r="H27" s="285"/>
      <c r="I27" s="285"/>
      <c r="J27" s="285"/>
      <c r="K27" s="285"/>
      <c r="L27" s="285"/>
      <c r="M27" s="285"/>
      <c r="N27" s="285"/>
      <c r="O27" s="285"/>
      <c r="P27" s="285"/>
      <c r="Q27" s="285"/>
      <c r="R27" s="285"/>
      <c r="S27" s="285"/>
      <c r="T27" s="285"/>
      <c r="U27" s="285"/>
      <c r="V27" s="285"/>
      <c r="W27" s="285"/>
      <c r="X27" s="285"/>
      <c r="Y27" s="285"/>
      <c r="Z27" s="285"/>
      <c r="AA27" s="106"/>
      <c r="AB27" s="106"/>
      <c r="AC27" s="106"/>
      <c r="AD27" s="106"/>
      <c r="AE27" s="106"/>
      <c r="AF27" s="106"/>
      <c r="AG27" s="106"/>
      <c r="AH27" s="106"/>
    </row>
    <row r="28" spans="1:38" x14ac:dyDescent="0.3">
      <c r="A28" s="9"/>
      <c r="B28" s="9">
        <v>15</v>
      </c>
      <c r="C28" s="106"/>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106"/>
      <c r="AB28" s="106"/>
      <c r="AC28" s="106"/>
      <c r="AD28" s="106"/>
      <c r="AE28" s="106"/>
      <c r="AF28" s="106"/>
      <c r="AG28" s="106"/>
      <c r="AH28" s="106"/>
    </row>
    <row r="29" spans="1:38" x14ac:dyDescent="0.3">
      <c r="A29" s="9"/>
      <c r="B29" s="9">
        <v>17</v>
      </c>
      <c r="C29" s="106"/>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106"/>
      <c r="AB29" s="106"/>
      <c r="AC29" s="106"/>
      <c r="AD29" s="106"/>
      <c r="AE29" s="106"/>
      <c r="AF29" s="106"/>
      <c r="AG29" s="106"/>
      <c r="AH29" s="106"/>
    </row>
    <row r="30" spans="1:38" x14ac:dyDescent="0.3">
      <c r="A30" s="9"/>
      <c r="B30" s="9">
        <v>17</v>
      </c>
      <c r="C30" s="106"/>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106"/>
      <c r="AB30" s="106"/>
      <c r="AC30" s="106"/>
      <c r="AD30" s="106"/>
      <c r="AE30" s="106"/>
      <c r="AF30" s="106"/>
      <c r="AG30" s="106"/>
      <c r="AH30" s="106"/>
    </row>
    <row r="31" spans="1:38" x14ac:dyDescent="0.3">
      <c r="A31" s="9"/>
      <c r="B31" s="9">
        <v>19</v>
      </c>
      <c r="C31" s="106"/>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106"/>
      <c r="AB31" s="106"/>
      <c r="AC31" s="106"/>
      <c r="AD31" s="106"/>
      <c r="AE31" s="106"/>
      <c r="AF31" s="106"/>
      <c r="AG31" s="106"/>
      <c r="AH31" s="106"/>
    </row>
    <row r="32" spans="1:38" x14ac:dyDescent="0.3">
      <c r="A32" s="9"/>
      <c r="B32" s="9">
        <v>19</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row>
    <row r="33" spans="1:34" x14ac:dyDescent="0.3">
      <c r="A33" s="9"/>
      <c r="B33" s="9">
        <v>21</v>
      </c>
      <c r="C33" s="106"/>
      <c r="D33" s="105" t="s">
        <v>0</v>
      </c>
      <c r="E33" s="105"/>
      <c r="F33" s="105"/>
      <c r="G33" s="105"/>
      <c r="H33" s="105"/>
      <c r="I33" s="105"/>
      <c r="J33" s="105"/>
      <c r="K33" s="105" t="s">
        <v>1</v>
      </c>
      <c r="L33" s="105"/>
      <c r="M33" s="105"/>
      <c r="N33" s="105"/>
      <c r="O33" s="105"/>
      <c r="P33" s="105"/>
      <c r="Q33" s="105"/>
      <c r="R33" s="105" t="s">
        <v>2</v>
      </c>
      <c r="S33" s="105"/>
      <c r="T33" s="105"/>
      <c r="U33" s="105"/>
      <c r="V33" s="105"/>
      <c r="W33" s="105"/>
      <c r="X33" s="105"/>
      <c r="Y33" s="105" t="s">
        <v>3</v>
      </c>
      <c r="Z33" s="105"/>
      <c r="AA33" s="105"/>
      <c r="AB33" s="105"/>
      <c r="AC33" s="105"/>
      <c r="AD33" s="105"/>
      <c r="AE33" s="105"/>
      <c r="AF33" s="106"/>
      <c r="AG33" s="106"/>
      <c r="AH33" s="106"/>
    </row>
    <row r="34" spans="1:34" ht="15" customHeight="1" x14ac:dyDescent="0.3">
      <c r="A34" s="9"/>
      <c r="B34" s="9">
        <v>22</v>
      </c>
      <c r="C34" s="106"/>
      <c r="D34" s="247" t="str">
        <f ca="1">D9</f>
        <v>√20</v>
      </c>
      <c r="E34" s="247"/>
      <c r="F34" s="247"/>
      <c r="G34" s="247"/>
      <c r="H34" s="247"/>
      <c r="I34" s="247"/>
      <c r="J34" s="247"/>
      <c r="K34" s="247" t="str">
        <f ca="1">K9</f>
        <v>√50</v>
      </c>
      <c r="L34" s="247"/>
      <c r="M34" s="247"/>
      <c r="N34" s="247"/>
      <c r="O34" s="247"/>
      <c r="P34" s="247"/>
      <c r="Q34" s="247"/>
      <c r="R34" s="247" t="str">
        <f ca="1">R9</f>
        <v>√96</v>
      </c>
      <c r="S34" s="247"/>
      <c r="T34" s="247"/>
      <c r="U34" s="247"/>
      <c r="V34" s="247"/>
      <c r="W34" s="247"/>
      <c r="X34" s="247"/>
      <c r="Y34" s="247" t="str">
        <f ca="1">Y9</f>
        <v>√252</v>
      </c>
      <c r="Z34" s="247"/>
      <c r="AA34" s="247"/>
      <c r="AB34" s="247"/>
      <c r="AC34" s="247"/>
      <c r="AD34" s="247"/>
      <c r="AE34" s="247"/>
      <c r="AF34" s="106"/>
      <c r="AG34" s="106"/>
      <c r="AH34" s="106"/>
    </row>
    <row r="35" spans="1:34" ht="15" customHeight="1" x14ac:dyDescent="0.3">
      <c r="A35" s="9"/>
      <c r="B35" s="9">
        <v>23</v>
      </c>
      <c r="C35" s="106"/>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106"/>
      <c r="AG35" s="106"/>
      <c r="AH35" s="106"/>
    </row>
    <row r="36" spans="1:34" ht="15" customHeight="1" x14ac:dyDescent="0.3">
      <c r="A36" s="9"/>
      <c r="B36" s="9">
        <v>23</v>
      </c>
      <c r="C36" s="106"/>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106"/>
      <c r="AG36" s="106"/>
      <c r="AH36" s="106"/>
    </row>
    <row r="37" spans="1:34" ht="15" customHeight="1" x14ac:dyDescent="0.3">
      <c r="A37" s="9"/>
      <c r="B37" s="9">
        <v>121</v>
      </c>
      <c r="C37" s="106"/>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106"/>
      <c r="AG37" s="106"/>
      <c r="AH37" s="106"/>
    </row>
    <row r="38" spans="1:34" x14ac:dyDescent="0.3">
      <c r="A38" s="9"/>
      <c r="B38" s="9">
        <v>144</v>
      </c>
      <c r="C38" s="106"/>
      <c r="D38" s="105" t="s">
        <v>4</v>
      </c>
      <c r="E38" s="105"/>
      <c r="F38" s="105"/>
      <c r="G38" s="105"/>
      <c r="H38" s="105"/>
      <c r="I38" s="105"/>
      <c r="J38" s="105"/>
      <c r="K38" s="105" t="s">
        <v>5</v>
      </c>
      <c r="L38" s="105"/>
      <c r="M38" s="105"/>
      <c r="N38" s="105"/>
      <c r="O38" s="105"/>
      <c r="P38" s="105"/>
      <c r="Q38" s="105"/>
      <c r="R38" s="105" t="s">
        <v>6</v>
      </c>
      <c r="S38" s="105"/>
      <c r="T38" s="105"/>
      <c r="U38" s="105"/>
      <c r="V38" s="105"/>
      <c r="W38" s="105"/>
      <c r="X38" s="105"/>
      <c r="Y38" s="105" t="s">
        <v>7</v>
      </c>
      <c r="Z38" s="105"/>
      <c r="AA38" s="105"/>
      <c r="AB38" s="105"/>
      <c r="AC38" s="105"/>
      <c r="AD38" s="105"/>
      <c r="AE38" s="105"/>
      <c r="AF38" s="106"/>
      <c r="AG38" s="106"/>
      <c r="AH38" s="106"/>
    </row>
    <row r="39" spans="1:34" ht="15" customHeight="1" x14ac:dyDescent="0.3">
      <c r="A39" s="9"/>
      <c r="B39" s="9">
        <v>169</v>
      </c>
      <c r="C39" s="106"/>
      <c r="D39" s="247" t="str">
        <f ca="1">D14</f>
        <v>√468</v>
      </c>
      <c r="E39" s="247"/>
      <c r="F39" s="247"/>
      <c r="G39" s="247"/>
      <c r="H39" s="247"/>
      <c r="I39" s="247"/>
      <c r="J39" s="247"/>
      <c r="K39" s="247" t="str">
        <f ca="1">K14</f>
        <v>√637</v>
      </c>
      <c r="L39" s="247"/>
      <c r="M39" s="247"/>
      <c r="N39" s="247"/>
      <c r="O39" s="247"/>
      <c r="P39" s="247"/>
      <c r="Q39" s="247"/>
      <c r="R39" s="247" t="str">
        <f ca="1">R14</f>
        <v>√468</v>
      </c>
      <c r="S39" s="247"/>
      <c r="T39" s="247"/>
      <c r="U39" s="247"/>
      <c r="V39" s="247"/>
      <c r="W39" s="247"/>
      <c r="X39" s="247"/>
      <c r="Y39" s="247" t="str">
        <f ca="1">Y14</f>
        <v>√1300</v>
      </c>
      <c r="Z39" s="247"/>
      <c r="AA39" s="247"/>
      <c r="AB39" s="247"/>
      <c r="AC39" s="247"/>
      <c r="AD39" s="247"/>
      <c r="AE39" s="247"/>
      <c r="AF39" s="106"/>
      <c r="AG39" s="106"/>
      <c r="AH39" s="106"/>
    </row>
    <row r="40" spans="1:34" ht="15" customHeight="1" x14ac:dyDescent="0.3">
      <c r="A40" s="9"/>
      <c r="B40" s="9">
        <v>196</v>
      </c>
      <c r="C40" s="106"/>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106"/>
      <c r="AG40" s="106"/>
      <c r="AH40" s="106"/>
    </row>
    <row r="41" spans="1:34" ht="15" customHeight="1" x14ac:dyDescent="0.3">
      <c r="A41" s="9"/>
      <c r="B41" s="9">
        <v>225</v>
      </c>
      <c r="C41" s="106"/>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106"/>
      <c r="AG41" s="106"/>
      <c r="AH41" s="106"/>
    </row>
    <row r="42" spans="1:34" ht="15" customHeight="1" x14ac:dyDescent="0.3">
      <c r="A42" s="106"/>
      <c r="B42" s="106"/>
      <c r="C42" s="106"/>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106"/>
      <c r="AG42" s="106"/>
      <c r="AH42" s="106"/>
    </row>
    <row r="43" spans="1:34" x14ac:dyDescent="0.3">
      <c r="A43" s="106"/>
      <c r="B43" s="106"/>
      <c r="C43" s="106"/>
      <c r="D43" s="105" t="s">
        <v>8</v>
      </c>
      <c r="E43" s="105"/>
      <c r="F43" s="105"/>
      <c r="G43" s="105"/>
      <c r="H43" s="105"/>
      <c r="I43" s="105"/>
      <c r="J43" s="105"/>
      <c r="K43" s="105" t="s">
        <v>9</v>
      </c>
      <c r="L43" s="105"/>
      <c r="M43" s="105"/>
      <c r="N43" s="105"/>
      <c r="O43" s="105"/>
      <c r="P43" s="105"/>
      <c r="Q43" s="105"/>
      <c r="R43" s="105" t="s">
        <v>10</v>
      </c>
      <c r="S43" s="105"/>
      <c r="T43" s="105"/>
      <c r="U43" s="105"/>
      <c r="V43" s="105"/>
      <c r="W43" s="105"/>
      <c r="X43" s="105"/>
      <c r="Y43" s="105" t="s">
        <v>11</v>
      </c>
      <c r="Z43" s="105"/>
      <c r="AA43" s="105"/>
      <c r="AB43" s="105"/>
      <c r="AC43" s="105"/>
      <c r="AD43" s="105"/>
      <c r="AE43" s="105"/>
      <c r="AF43" s="106"/>
      <c r="AG43" s="106"/>
      <c r="AH43" s="106"/>
    </row>
    <row r="44" spans="1:34" ht="15" customHeight="1" x14ac:dyDescent="0.3">
      <c r="A44" s="106"/>
      <c r="B44" s="106"/>
      <c r="C44" s="106"/>
      <c r="D44" s="247" t="str">
        <f ca="1">D19</f>
        <v>√363</v>
      </c>
      <c r="E44" s="247"/>
      <c r="F44" s="247"/>
      <c r="G44" s="247"/>
      <c r="H44" s="247"/>
      <c r="I44" s="247"/>
      <c r="J44" s="247"/>
      <c r="K44" s="247" t="str">
        <f ca="1">K19</f>
        <v>√507</v>
      </c>
      <c r="L44" s="247"/>
      <c r="M44" s="247"/>
      <c r="N44" s="247"/>
      <c r="O44" s="247"/>
      <c r="P44" s="247"/>
      <c r="Q44" s="247"/>
      <c r="R44" s="247" t="str">
        <f ca="1">R19</f>
        <v>√864</v>
      </c>
      <c r="S44" s="247"/>
      <c r="T44" s="247"/>
      <c r="U44" s="247"/>
      <c r="V44" s="247"/>
      <c r="W44" s="247"/>
      <c r="X44" s="247"/>
      <c r="Y44" s="247" t="str">
        <f ca="1">Y19</f>
        <v>√2197</v>
      </c>
      <c r="Z44" s="247"/>
      <c r="AA44" s="247"/>
      <c r="AB44" s="247"/>
      <c r="AC44" s="247"/>
      <c r="AD44" s="247"/>
      <c r="AE44" s="247"/>
      <c r="AF44" s="106"/>
      <c r="AG44" s="106"/>
      <c r="AH44" s="106"/>
    </row>
    <row r="45" spans="1:34" ht="15" customHeight="1" x14ac:dyDescent="0.3">
      <c r="A45" s="106"/>
      <c r="B45" s="106"/>
      <c r="C45" s="106"/>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106"/>
      <c r="AG45" s="106"/>
      <c r="AH45" s="106"/>
    </row>
    <row r="46" spans="1:34" ht="15" customHeight="1" x14ac:dyDescent="0.3">
      <c r="A46" s="106"/>
      <c r="B46" s="106"/>
      <c r="C46" s="106"/>
      <c r="D46" s="247"/>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106"/>
      <c r="AG46" s="106"/>
      <c r="AH46" s="106"/>
    </row>
    <row r="47" spans="1:34" ht="15" customHeight="1" x14ac:dyDescent="0.3">
      <c r="A47" s="106"/>
      <c r="B47" s="106"/>
      <c r="C47" s="106"/>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106"/>
      <c r="AG47" s="106"/>
      <c r="AH47" s="106"/>
    </row>
    <row r="48" spans="1:34" x14ac:dyDescent="0.3">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4" x14ac:dyDescent="0.3">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row>
    <row r="50" spans="1:34" x14ac:dyDescent="0.3">
      <c r="A50" s="106"/>
      <c r="B50" s="106"/>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06"/>
      <c r="AH50" s="106"/>
    </row>
    <row r="51" spans="1:34" x14ac:dyDescent="0.3">
      <c r="A51" s="106"/>
      <c r="B51" s="106"/>
      <c r="C51" s="134"/>
      <c r="D51" s="287" t="str">
        <f>CONCATENATE(D27," Answer Key")</f>
        <v>Simplifying Surds Answer Key</v>
      </c>
      <c r="E51" s="287"/>
      <c r="F51" s="287"/>
      <c r="G51" s="287"/>
      <c r="H51" s="287"/>
      <c r="I51" s="287"/>
      <c r="J51" s="287"/>
      <c r="K51" s="287"/>
      <c r="L51" s="287"/>
      <c r="M51" s="287"/>
      <c r="N51" s="287"/>
      <c r="O51" s="287"/>
      <c r="P51" s="287"/>
      <c r="Q51" s="287"/>
      <c r="R51" s="287"/>
      <c r="S51" s="287"/>
      <c r="T51" s="287"/>
      <c r="U51" s="287"/>
      <c r="V51" s="287"/>
      <c r="W51" s="287"/>
      <c r="X51" s="287"/>
      <c r="Y51" s="287"/>
      <c r="Z51" s="287"/>
      <c r="AA51" s="134"/>
      <c r="AB51" s="134"/>
      <c r="AC51" s="134"/>
      <c r="AD51" s="134"/>
      <c r="AE51" s="134"/>
      <c r="AF51" s="134"/>
      <c r="AG51" s="106"/>
      <c r="AH51" s="106"/>
    </row>
    <row r="52" spans="1:34" x14ac:dyDescent="0.3">
      <c r="A52" s="106"/>
      <c r="B52" s="106"/>
      <c r="C52" s="134"/>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134"/>
      <c r="AB52" s="134"/>
      <c r="AC52" s="134"/>
      <c r="AD52" s="134"/>
      <c r="AE52" s="134"/>
      <c r="AF52" s="134"/>
      <c r="AG52" s="106"/>
      <c r="AH52" s="106"/>
    </row>
    <row r="53" spans="1:34" x14ac:dyDescent="0.3">
      <c r="A53" s="106"/>
      <c r="B53" s="106"/>
      <c r="C53" s="134"/>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134"/>
      <c r="AB53" s="134"/>
      <c r="AC53" s="134"/>
      <c r="AD53" s="134"/>
      <c r="AE53" s="134"/>
      <c r="AF53" s="134"/>
      <c r="AG53" s="106"/>
      <c r="AH53" s="106"/>
    </row>
    <row r="54" spans="1:34" x14ac:dyDescent="0.3">
      <c r="A54" s="106"/>
      <c r="B54" s="106"/>
      <c r="C54" s="134"/>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134"/>
      <c r="AB54" s="134"/>
      <c r="AC54" s="134"/>
      <c r="AD54" s="134"/>
      <c r="AE54" s="134"/>
      <c r="AF54" s="134"/>
      <c r="AG54" s="106"/>
      <c r="AH54" s="106"/>
    </row>
    <row r="55" spans="1:34" x14ac:dyDescent="0.3">
      <c r="A55" s="106"/>
      <c r="B55" s="106"/>
      <c r="C55" s="134"/>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134"/>
      <c r="AB55" s="134"/>
      <c r="AC55" s="134"/>
      <c r="AD55" s="134"/>
      <c r="AE55" s="134"/>
      <c r="AF55" s="134"/>
      <c r="AG55" s="106"/>
      <c r="AH55" s="106"/>
    </row>
    <row r="56" spans="1:34" x14ac:dyDescent="0.3">
      <c r="A56" s="106"/>
      <c r="B56" s="106"/>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06"/>
      <c r="AH56" s="106"/>
    </row>
    <row r="57" spans="1:34" x14ac:dyDescent="0.3">
      <c r="A57" s="106"/>
      <c r="B57" s="106"/>
      <c r="C57" s="134"/>
      <c r="D57" s="135" t="s">
        <v>0</v>
      </c>
      <c r="E57" s="135"/>
      <c r="F57" s="135"/>
      <c r="G57" s="135"/>
      <c r="H57" s="135"/>
      <c r="I57" s="135"/>
      <c r="J57" s="135"/>
      <c r="K57" s="135" t="s">
        <v>1</v>
      </c>
      <c r="L57" s="135"/>
      <c r="M57" s="135"/>
      <c r="N57" s="135"/>
      <c r="O57" s="135"/>
      <c r="P57" s="135"/>
      <c r="Q57" s="135"/>
      <c r="R57" s="135" t="s">
        <v>2</v>
      </c>
      <c r="S57" s="135"/>
      <c r="T57" s="135"/>
      <c r="U57" s="135"/>
      <c r="V57" s="135"/>
      <c r="W57" s="135"/>
      <c r="X57" s="135"/>
      <c r="Y57" s="135" t="s">
        <v>3</v>
      </c>
      <c r="Z57" s="135"/>
      <c r="AA57" s="135"/>
      <c r="AB57" s="135"/>
      <c r="AC57" s="135"/>
      <c r="AD57" s="135"/>
      <c r="AE57" s="135"/>
      <c r="AF57" s="134"/>
      <c r="AG57" s="106"/>
      <c r="AH57" s="106"/>
    </row>
    <row r="58" spans="1:34" ht="15" customHeight="1" x14ac:dyDescent="0.3">
      <c r="A58" s="106"/>
      <c r="B58" s="106"/>
      <c r="C58" s="134"/>
      <c r="D58" s="286" t="str">
        <f ca="1">CONCATENATE(SQRT(E8),"√",F8)</f>
        <v>2√5</v>
      </c>
      <c r="E58" s="286"/>
      <c r="F58" s="286"/>
      <c r="G58" s="286"/>
      <c r="H58" s="286"/>
      <c r="I58" s="286"/>
      <c r="J58" s="286"/>
      <c r="K58" s="286" t="str">
        <f ca="1">CONCATENATE(SQRT(L8),"√",M8)</f>
        <v>5√2</v>
      </c>
      <c r="L58" s="286"/>
      <c r="M58" s="286"/>
      <c r="N58" s="286"/>
      <c r="O58" s="286"/>
      <c r="P58" s="286"/>
      <c r="Q58" s="286"/>
      <c r="R58" s="286" t="str">
        <f ca="1">CONCATENATE(SQRT(S8),"√",T8)</f>
        <v>4√6</v>
      </c>
      <c r="S58" s="286"/>
      <c r="T58" s="286"/>
      <c r="U58" s="286"/>
      <c r="V58" s="286"/>
      <c r="W58" s="286"/>
      <c r="X58" s="286"/>
      <c r="Y58" s="286" t="str">
        <f ca="1">CONCATENATE(SQRT(Z8),"√",AA8)</f>
        <v>6√7</v>
      </c>
      <c r="Z58" s="286"/>
      <c r="AA58" s="286"/>
      <c r="AB58" s="286"/>
      <c r="AC58" s="286"/>
      <c r="AD58" s="286"/>
      <c r="AE58" s="286"/>
      <c r="AF58" s="134"/>
      <c r="AG58" s="106"/>
      <c r="AH58" s="106"/>
    </row>
    <row r="59" spans="1:34" ht="15" customHeight="1" x14ac:dyDescent="0.3">
      <c r="A59" s="106"/>
      <c r="B59" s="106"/>
      <c r="C59" s="134"/>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134"/>
      <c r="AG59" s="106"/>
      <c r="AH59" s="106"/>
    </row>
    <row r="60" spans="1:34" ht="15" customHeight="1" x14ac:dyDescent="0.3">
      <c r="A60" s="106"/>
      <c r="B60" s="106"/>
      <c r="C60" s="134"/>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c r="AE60" s="286"/>
      <c r="AF60" s="134"/>
      <c r="AG60" s="106"/>
      <c r="AH60" s="106"/>
    </row>
    <row r="61" spans="1:34" ht="15" customHeight="1" x14ac:dyDescent="0.3">
      <c r="A61" s="106"/>
      <c r="B61" s="106"/>
      <c r="C61" s="134"/>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134"/>
      <c r="AG61" s="106"/>
      <c r="AH61" s="106"/>
    </row>
    <row r="62" spans="1:34" x14ac:dyDescent="0.3">
      <c r="A62" s="106"/>
      <c r="B62" s="106"/>
      <c r="C62" s="134"/>
      <c r="D62" s="135" t="s">
        <v>4</v>
      </c>
      <c r="E62" s="135"/>
      <c r="F62" s="135"/>
      <c r="G62" s="135"/>
      <c r="H62" s="135"/>
      <c r="I62" s="135"/>
      <c r="J62" s="135"/>
      <c r="K62" s="135" t="s">
        <v>5</v>
      </c>
      <c r="L62" s="135"/>
      <c r="M62" s="135"/>
      <c r="N62" s="135"/>
      <c r="O62" s="135"/>
      <c r="P62" s="135"/>
      <c r="Q62" s="135"/>
      <c r="R62" s="135" t="s">
        <v>6</v>
      </c>
      <c r="S62" s="135"/>
      <c r="T62" s="135"/>
      <c r="U62" s="135"/>
      <c r="V62" s="135"/>
      <c r="W62" s="135"/>
      <c r="X62" s="135"/>
      <c r="Y62" s="135" t="s">
        <v>7</v>
      </c>
      <c r="Z62" s="135"/>
      <c r="AA62" s="135"/>
      <c r="AB62" s="135"/>
      <c r="AC62" s="135"/>
      <c r="AD62" s="135"/>
      <c r="AE62" s="135"/>
      <c r="AF62" s="134"/>
      <c r="AG62" s="106"/>
      <c r="AH62" s="106"/>
    </row>
    <row r="63" spans="1:34" ht="15" customHeight="1" x14ac:dyDescent="0.3">
      <c r="A63" s="106"/>
      <c r="B63" s="106"/>
      <c r="C63" s="134"/>
      <c r="D63" s="286" t="str">
        <f ca="1">CONCATENATE(SQRT(E13),"√",F13)</f>
        <v>6√13</v>
      </c>
      <c r="E63" s="286"/>
      <c r="F63" s="286"/>
      <c r="G63" s="286"/>
      <c r="H63" s="286"/>
      <c r="I63" s="286"/>
      <c r="J63" s="286"/>
      <c r="K63" s="286" t="str">
        <f ca="1">CONCATENATE(SQRT(L13),"√",M13)</f>
        <v>7√13</v>
      </c>
      <c r="L63" s="286"/>
      <c r="M63" s="286"/>
      <c r="N63" s="286"/>
      <c r="O63" s="286"/>
      <c r="P63" s="286"/>
      <c r="Q63" s="286"/>
      <c r="R63" s="288" t="str">
        <f ca="1">CONCATENATE(SQRT(S13),"√",T13)</f>
        <v>6√13</v>
      </c>
      <c r="S63" s="288"/>
      <c r="T63" s="288"/>
      <c r="U63" s="288"/>
      <c r="V63" s="288"/>
      <c r="W63" s="288"/>
      <c r="X63" s="288"/>
      <c r="Y63" s="286" t="str">
        <f ca="1">CONCATENATE(SQRT(Z13),"√",AA13)</f>
        <v>10√13</v>
      </c>
      <c r="Z63" s="286"/>
      <c r="AA63" s="286"/>
      <c r="AB63" s="286"/>
      <c r="AC63" s="286"/>
      <c r="AD63" s="286"/>
      <c r="AE63" s="286"/>
      <c r="AF63" s="134"/>
      <c r="AG63" s="106"/>
      <c r="AH63" s="106"/>
    </row>
    <row r="64" spans="1:34" ht="15" customHeight="1" x14ac:dyDescent="0.3">
      <c r="A64" s="106"/>
      <c r="B64" s="106"/>
      <c r="C64" s="134"/>
      <c r="D64" s="286"/>
      <c r="E64" s="286"/>
      <c r="F64" s="286"/>
      <c r="G64" s="286"/>
      <c r="H64" s="286"/>
      <c r="I64" s="286"/>
      <c r="J64" s="286"/>
      <c r="K64" s="286"/>
      <c r="L64" s="286"/>
      <c r="M64" s="286"/>
      <c r="N64" s="286"/>
      <c r="O64" s="286"/>
      <c r="P64" s="286"/>
      <c r="Q64" s="286"/>
      <c r="R64" s="288"/>
      <c r="S64" s="288"/>
      <c r="T64" s="288"/>
      <c r="U64" s="288"/>
      <c r="V64" s="288"/>
      <c r="W64" s="288"/>
      <c r="X64" s="288"/>
      <c r="Y64" s="286"/>
      <c r="Z64" s="286"/>
      <c r="AA64" s="286"/>
      <c r="AB64" s="286"/>
      <c r="AC64" s="286"/>
      <c r="AD64" s="286"/>
      <c r="AE64" s="286"/>
      <c r="AF64" s="134"/>
      <c r="AG64" s="106"/>
      <c r="AH64" s="106"/>
    </row>
    <row r="65" spans="1:34" ht="15" customHeight="1" x14ac:dyDescent="0.3">
      <c r="A65" s="106"/>
      <c r="B65" s="106"/>
      <c r="C65" s="134"/>
      <c r="D65" s="286"/>
      <c r="E65" s="286"/>
      <c r="F65" s="286"/>
      <c r="G65" s="286"/>
      <c r="H65" s="286"/>
      <c r="I65" s="286"/>
      <c r="J65" s="286"/>
      <c r="K65" s="286"/>
      <c r="L65" s="286"/>
      <c r="M65" s="286"/>
      <c r="N65" s="286"/>
      <c r="O65" s="286"/>
      <c r="P65" s="286"/>
      <c r="Q65" s="286"/>
      <c r="R65" s="288"/>
      <c r="S65" s="288"/>
      <c r="T65" s="288"/>
      <c r="U65" s="288"/>
      <c r="V65" s="288"/>
      <c r="W65" s="288"/>
      <c r="X65" s="288"/>
      <c r="Y65" s="286"/>
      <c r="Z65" s="286"/>
      <c r="AA65" s="286"/>
      <c r="AB65" s="286"/>
      <c r="AC65" s="286"/>
      <c r="AD65" s="286"/>
      <c r="AE65" s="286"/>
      <c r="AF65" s="134"/>
      <c r="AG65" s="106"/>
      <c r="AH65" s="106"/>
    </row>
    <row r="66" spans="1:34" ht="15" customHeight="1" x14ac:dyDescent="0.3">
      <c r="A66" s="106"/>
      <c r="B66" s="106"/>
      <c r="C66" s="134"/>
      <c r="D66" s="286"/>
      <c r="E66" s="286"/>
      <c r="F66" s="286"/>
      <c r="G66" s="286"/>
      <c r="H66" s="286"/>
      <c r="I66" s="286"/>
      <c r="J66" s="286"/>
      <c r="K66" s="286"/>
      <c r="L66" s="286"/>
      <c r="M66" s="286"/>
      <c r="N66" s="286"/>
      <c r="O66" s="286"/>
      <c r="P66" s="286"/>
      <c r="Q66" s="286"/>
      <c r="R66" s="288"/>
      <c r="S66" s="288"/>
      <c r="T66" s="288"/>
      <c r="U66" s="288"/>
      <c r="V66" s="288"/>
      <c r="W66" s="288"/>
      <c r="X66" s="288"/>
      <c r="Y66" s="286"/>
      <c r="Z66" s="286"/>
      <c r="AA66" s="286"/>
      <c r="AB66" s="286"/>
      <c r="AC66" s="286"/>
      <c r="AD66" s="286"/>
      <c r="AE66" s="286"/>
      <c r="AF66" s="134"/>
      <c r="AG66" s="106"/>
      <c r="AH66" s="106"/>
    </row>
    <row r="67" spans="1:34" x14ac:dyDescent="0.3">
      <c r="A67" s="106"/>
      <c r="B67" s="106"/>
      <c r="C67" s="134"/>
      <c r="D67" s="135" t="s">
        <v>8</v>
      </c>
      <c r="E67" s="135"/>
      <c r="F67" s="135"/>
      <c r="G67" s="135"/>
      <c r="H67" s="135"/>
      <c r="I67" s="135"/>
      <c r="J67" s="135"/>
      <c r="K67" s="135" t="s">
        <v>9</v>
      </c>
      <c r="L67" s="135"/>
      <c r="M67" s="135"/>
      <c r="N67" s="135"/>
      <c r="O67" s="135"/>
      <c r="P67" s="135"/>
      <c r="Q67" s="135"/>
      <c r="R67" s="135" t="s">
        <v>10</v>
      </c>
      <c r="S67" s="135"/>
      <c r="T67" s="135"/>
      <c r="U67" s="135"/>
      <c r="V67" s="135"/>
      <c r="W67" s="135"/>
      <c r="X67" s="135"/>
      <c r="Y67" s="135" t="s">
        <v>11</v>
      </c>
      <c r="Z67" s="135"/>
      <c r="AA67" s="135"/>
      <c r="AB67" s="135"/>
      <c r="AC67" s="135"/>
      <c r="AD67" s="135"/>
      <c r="AE67" s="135"/>
      <c r="AF67" s="134"/>
      <c r="AG67" s="106"/>
      <c r="AH67" s="106"/>
    </row>
    <row r="68" spans="1:34" ht="14.4" customHeight="1" x14ac:dyDescent="0.3">
      <c r="A68" s="106"/>
      <c r="B68" s="106"/>
      <c r="C68" s="134"/>
      <c r="D68" s="286" t="str">
        <f ca="1">CONCATENATE(SQRT(E18),"√",F18)</f>
        <v>11√3</v>
      </c>
      <c r="E68" s="286"/>
      <c r="F68" s="286"/>
      <c r="G68" s="286"/>
      <c r="H68" s="286"/>
      <c r="I68" s="286"/>
      <c r="J68" s="286"/>
      <c r="K68" s="286" t="str">
        <f ca="1">CONCATENATE(SQRT(L18),"√",M18)</f>
        <v>13√3</v>
      </c>
      <c r="L68" s="286"/>
      <c r="M68" s="286"/>
      <c r="N68" s="286"/>
      <c r="O68" s="286"/>
      <c r="P68" s="286"/>
      <c r="Q68" s="286"/>
      <c r="R68" s="286" t="str">
        <f ca="1">CONCATENATE(SQRT(S18),"√",T18)</f>
        <v>12√6</v>
      </c>
      <c r="S68" s="286"/>
      <c r="T68" s="286"/>
      <c r="U68" s="286"/>
      <c r="V68" s="286"/>
      <c r="W68" s="286"/>
      <c r="X68" s="286"/>
      <c r="Y68" s="286" t="str">
        <f ca="1">CONCATENATE(SQRT(Z18),"√",AA18)</f>
        <v>13√13</v>
      </c>
      <c r="Z68" s="286"/>
      <c r="AA68" s="286"/>
      <c r="AB68" s="286"/>
      <c r="AC68" s="286"/>
      <c r="AD68" s="286"/>
      <c r="AE68" s="286"/>
      <c r="AF68" s="134"/>
      <c r="AG68" s="106"/>
      <c r="AH68" s="106"/>
    </row>
    <row r="69" spans="1:34" ht="14.4" customHeight="1" x14ac:dyDescent="0.3">
      <c r="A69" s="106"/>
      <c r="B69" s="106"/>
      <c r="C69" s="134"/>
      <c r="D69" s="286"/>
      <c r="E69" s="286"/>
      <c r="F69" s="286"/>
      <c r="G69" s="286"/>
      <c r="H69" s="286"/>
      <c r="I69" s="286"/>
      <c r="J69" s="286"/>
      <c r="K69" s="286"/>
      <c r="L69" s="286"/>
      <c r="M69" s="286"/>
      <c r="N69" s="286"/>
      <c r="O69" s="286"/>
      <c r="P69" s="286"/>
      <c r="Q69" s="286"/>
      <c r="R69" s="286"/>
      <c r="S69" s="286"/>
      <c r="T69" s="286"/>
      <c r="U69" s="286"/>
      <c r="V69" s="286"/>
      <c r="W69" s="286"/>
      <c r="X69" s="286"/>
      <c r="Y69" s="286"/>
      <c r="Z69" s="286"/>
      <c r="AA69" s="286"/>
      <c r="AB69" s="286"/>
      <c r="AC69" s="286"/>
      <c r="AD69" s="286"/>
      <c r="AE69" s="286"/>
      <c r="AF69" s="134"/>
      <c r="AG69" s="106"/>
      <c r="AH69" s="106"/>
    </row>
    <row r="70" spans="1:34" ht="14.4" customHeight="1" x14ac:dyDescent="0.3">
      <c r="A70" s="106"/>
      <c r="B70" s="106"/>
      <c r="C70" s="134"/>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134"/>
      <c r="AG70" s="106"/>
      <c r="AH70" s="106"/>
    </row>
    <row r="71" spans="1:34" ht="14.4" customHeight="1" x14ac:dyDescent="0.3">
      <c r="A71" s="106"/>
      <c r="B71" s="106"/>
      <c r="C71" s="134"/>
      <c r="D71" s="286"/>
      <c r="E71" s="286"/>
      <c r="F71" s="286"/>
      <c r="G71" s="286"/>
      <c r="H71" s="286"/>
      <c r="I71" s="286"/>
      <c r="J71" s="286"/>
      <c r="K71" s="286"/>
      <c r="L71" s="286"/>
      <c r="M71" s="286"/>
      <c r="N71" s="286"/>
      <c r="O71" s="286"/>
      <c r="P71" s="286"/>
      <c r="Q71" s="286"/>
      <c r="R71" s="286"/>
      <c r="S71" s="286"/>
      <c r="T71" s="286"/>
      <c r="U71" s="286"/>
      <c r="V71" s="286"/>
      <c r="W71" s="286"/>
      <c r="X71" s="286"/>
      <c r="Y71" s="286"/>
      <c r="Z71" s="286"/>
      <c r="AA71" s="286"/>
      <c r="AB71" s="286"/>
      <c r="AC71" s="286"/>
      <c r="AD71" s="286"/>
      <c r="AE71" s="286"/>
      <c r="AF71" s="134"/>
      <c r="AG71" s="106"/>
      <c r="AH71" s="106"/>
    </row>
    <row r="72" spans="1:34" x14ac:dyDescent="0.3">
      <c r="A72" s="106"/>
      <c r="B72" s="106"/>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06"/>
      <c r="AH72" s="106"/>
    </row>
    <row r="73" spans="1:34" x14ac:dyDescent="0.3">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row>
    <row r="74" spans="1:34" x14ac:dyDescent="0.3">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row>
    <row r="75" spans="1:34" x14ac:dyDescent="0.3">
      <c r="A75" s="106"/>
      <c r="B75" s="106"/>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06"/>
      <c r="AH75" s="106"/>
    </row>
    <row r="76" spans="1:34" x14ac:dyDescent="0.3">
      <c r="A76" s="106"/>
      <c r="B76" s="106"/>
      <c r="C76" s="134"/>
      <c r="D76" s="287" t="str">
        <f>D51</f>
        <v>Simplifying Surds Answer Key</v>
      </c>
      <c r="E76" s="287"/>
      <c r="F76" s="287"/>
      <c r="G76" s="287"/>
      <c r="H76" s="287"/>
      <c r="I76" s="287"/>
      <c r="J76" s="287"/>
      <c r="K76" s="287"/>
      <c r="L76" s="287"/>
      <c r="M76" s="287"/>
      <c r="N76" s="287"/>
      <c r="O76" s="287"/>
      <c r="P76" s="287"/>
      <c r="Q76" s="287"/>
      <c r="R76" s="287"/>
      <c r="S76" s="287"/>
      <c r="T76" s="287"/>
      <c r="U76" s="287"/>
      <c r="V76" s="287"/>
      <c r="W76" s="287"/>
      <c r="X76" s="287"/>
      <c r="Y76" s="287"/>
      <c r="Z76" s="287"/>
      <c r="AA76" s="134"/>
      <c r="AB76" s="134"/>
      <c r="AC76" s="134"/>
      <c r="AD76" s="134"/>
      <c r="AE76" s="134"/>
      <c r="AF76" s="134"/>
      <c r="AG76" s="106"/>
      <c r="AH76" s="106"/>
    </row>
    <row r="77" spans="1:34" x14ac:dyDescent="0.3">
      <c r="A77" s="106"/>
      <c r="B77" s="106"/>
      <c r="C77" s="134"/>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134"/>
      <c r="AB77" s="134"/>
      <c r="AC77" s="134"/>
      <c r="AD77" s="134"/>
      <c r="AE77" s="134"/>
      <c r="AF77" s="134"/>
      <c r="AG77" s="106"/>
      <c r="AH77" s="106"/>
    </row>
    <row r="78" spans="1:34" x14ac:dyDescent="0.3">
      <c r="A78" s="106"/>
      <c r="B78" s="106"/>
      <c r="C78" s="134"/>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134"/>
      <c r="AB78" s="134"/>
      <c r="AC78" s="134"/>
      <c r="AD78" s="134"/>
      <c r="AE78" s="134"/>
      <c r="AF78" s="134"/>
      <c r="AG78" s="106"/>
      <c r="AH78" s="106"/>
    </row>
    <row r="79" spans="1:34" x14ac:dyDescent="0.3">
      <c r="A79" s="106"/>
      <c r="B79" s="106"/>
      <c r="C79" s="134"/>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134"/>
      <c r="AB79" s="134"/>
      <c r="AC79" s="134"/>
      <c r="AD79" s="134"/>
      <c r="AE79" s="134"/>
      <c r="AF79" s="134"/>
      <c r="AG79" s="106"/>
      <c r="AH79" s="106"/>
    </row>
    <row r="80" spans="1:34" x14ac:dyDescent="0.3">
      <c r="A80" s="106"/>
      <c r="B80" s="106"/>
      <c r="C80" s="134"/>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134"/>
      <c r="AB80" s="134"/>
      <c r="AC80" s="134"/>
      <c r="AD80" s="134"/>
      <c r="AE80" s="134"/>
      <c r="AF80" s="134"/>
      <c r="AG80" s="106"/>
      <c r="AH80" s="106"/>
    </row>
    <row r="81" spans="1:34" x14ac:dyDescent="0.3">
      <c r="A81" s="106"/>
      <c r="B81" s="106"/>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06"/>
      <c r="AH81" s="106"/>
    </row>
    <row r="82" spans="1:34" x14ac:dyDescent="0.3">
      <c r="A82" s="106"/>
      <c r="B82" s="106"/>
      <c r="C82" s="134"/>
      <c r="D82" s="135" t="s">
        <v>0</v>
      </c>
      <c r="E82" s="135"/>
      <c r="F82" s="135"/>
      <c r="G82" s="135"/>
      <c r="H82" s="135"/>
      <c r="I82" s="135"/>
      <c r="J82" s="135"/>
      <c r="K82" s="135" t="s">
        <v>1</v>
      </c>
      <c r="L82" s="135"/>
      <c r="M82" s="135"/>
      <c r="N82" s="135"/>
      <c r="O82" s="135"/>
      <c r="P82" s="135"/>
      <c r="Q82" s="135"/>
      <c r="R82" s="135" t="s">
        <v>2</v>
      </c>
      <c r="S82" s="135"/>
      <c r="T82" s="135"/>
      <c r="U82" s="135"/>
      <c r="V82" s="135"/>
      <c r="W82" s="135"/>
      <c r="X82" s="135"/>
      <c r="Y82" s="135" t="s">
        <v>3</v>
      </c>
      <c r="Z82" s="135"/>
      <c r="AA82" s="135"/>
      <c r="AB82" s="135"/>
      <c r="AC82" s="135"/>
      <c r="AD82" s="135"/>
      <c r="AE82" s="135"/>
      <c r="AF82" s="134"/>
      <c r="AG82" s="106"/>
      <c r="AH82" s="106"/>
    </row>
    <row r="83" spans="1:34" ht="15" customHeight="1" x14ac:dyDescent="0.3">
      <c r="A83" s="106"/>
      <c r="B83" s="106"/>
      <c r="C83" s="134"/>
      <c r="D83" s="286" t="str">
        <f ca="1">D58</f>
        <v>2√5</v>
      </c>
      <c r="E83" s="286"/>
      <c r="F83" s="286"/>
      <c r="G83" s="286"/>
      <c r="H83" s="286"/>
      <c r="I83" s="286"/>
      <c r="J83" s="286"/>
      <c r="K83" s="286" t="str">
        <f ca="1">K58</f>
        <v>5√2</v>
      </c>
      <c r="L83" s="286"/>
      <c r="M83" s="286"/>
      <c r="N83" s="286"/>
      <c r="O83" s="286"/>
      <c r="P83" s="286"/>
      <c r="Q83" s="286"/>
      <c r="R83" s="286" t="str">
        <f ca="1">R58</f>
        <v>4√6</v>
      </c>
      <c r="S83" s="286"/>
      <c r="T83" s="286"/>
      <c r="U83" s="286"/>
      <c r="V83" s="286"/>
      <c r="W83" s="286"/>
      <c r="X83" s="286"/>
      <c r="Y83" s="286" t="str">
        <f ca="1">Y58</f>
        <v>6√7</v>
      </c>
      <c r="Z83" s="286"/>
      <c r="AA83" s="286"/>
      <c r="AB83" s="286"/>
      <c r="AC83" s="286"/>
      <c r="AD83" s="286"/>
      <c r="AE83" s="286"/>
      <c r="AF83" s="134"/>
      <c r="AG83" s="106"/>
      <c r="AH83" s="106"/>
    </row>
    <row r="84" spans="1:34" ht="15" customHeight="1" x14ac:dyDescent="0.3">
      <c r="A84" s="106"/>
      <c r="B84" s="106"/>
      <c r="C84" s="134"/>
      <c r="D84" s="286"/>
      <c r="E84" s="286"/>
      <c r="F84" s="286"/>
      <c r="G84" s="286"/>
      <c r="H84" s="286"/>
      <c r="I84" s="286"/>
      <c r="J84" s="286"/>
      <c r="K84" s="286"/>
      <c r="L84" s="286"/>
      <c r="M84" s="286"/>
      <c r="N84" s="286"/>
      <c r="O84" s="286"/>
      <c r="P84" s="286"/>
      <c r="Q84" s="286"/>
      <c r="R84" s="286"/>
      <c r="S84" s="286"/>
      <c r="T84" s="286"/>
      <c r="U84" s="286"/>
      <c r="V84" s="286"/>
      <c r="W84" s="286"/>
      <c r="X84" s="286"/>
      <c r="Y84" s="286"/>
      <c r="Z84" s="286"/>
      <c r="AA84" s="286"/>
      <c r="AB84" s="286"/>
      <c r="AC84" s="286"/>
      <c r="AD84" s="286"/>
      <c r="AE84" s="286"/>
      <c r="AF84" s="134"/>
      <c r="AG84" s="106"/>
      <c r="AH84" s="106"/>
    </row>
    <row r="85" spans="1:34" ht="15" customHeight="1" x14ac:dyDescent="0.3">
      <c r="A85" s="106"/>
      <c r="B85" s="106"/>
      <c r="C85" s="134"/>
      <c r="D85" s="286"/>
      <c r="E85" s="286"/>
      <c r="F85" s="286"/>
      <c r="G85" s="286"/>
      <c r="H85" s="286"/>
      <c r="I85" s="286"/>
      <c r="J85" s="286"/>
      <c r="K85" s="286"/>
      <c r="L85" s="286"/>
      <c r="M85" s="286"/>
      <c r="N85" s="286"/>
      <c r="O85" s="286"/>
      <c r="P85" s="286"/>
      <c r="Q85" s="286"/>
      <c r="R85" s="286"/>
      <c r="S85" s="286"/>
      <c r="T85" s="286"/>
      <c r="U85" s="286"/>
      <c r="V85" s="286"/>
      <c r="W85" s="286"/>
      <c r="X85" s="286"/>
      <c r="Y85" s="286"/>
      <c r="Z85" s="286"/>
      <c r="AA85" s="286"/>
      <c r="AB85" s="286"/>
      <c r="AC85" s="286"/>
      <c r="AD85" s="286"/>
      <c r="AE85" s="286"/>
      <c r="AF85" s="134"/>
      <c r="AG85" s="106"/>
      <c r="AH85" s="106"/>
    </row>
    <row r="86" spans="1:34" ht="15" customHeight="1" x14ac:dyDescent="0.3">
      <c r="A86" s="106"/>
      <c r="B86" s="106"/>
      <c r="C86" s="134"/>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134"/>
      <c r="AG86" s="106"/>
      <c r="AH86" s="106"/>
    </row>
    <row r="87" spans="1:34" x14ac:dyDescent="0.3">
      <c r="A87" s="106"/>
      <c r="B87" s="106"/>
      <c r="C87" s="134"/>
      <c r="D87" s="135" t="s">
        <v>4</v>
      </c>
      <c r="E87" s="135"/>
      <c r="F87" s="135"/>
      <c r="G87" s="135"/>
      <c r="H87" s="135"/>
      <c r="I87" s="135"/>
      <c r="J87" s="135"/>
      <c r="K87" s="135" t="s">
        <v>5</v>
      </c>
      <c r="L87" s="135"/>
      <c r="M87" s="135"/>
      <c r="N87" s="135"/>
      <c r="O87" s="135"/>
      <c r="P87" s="135"/>
      <c r="Q87" s="135"/>
      <c r="R87" s="135" t="s">
        <v>6</v>
      </c>
      <c r="S87" s="135"/>
      <c r="T87" s="135"/>
      <c r="U87" s="135"/>
      <c r="V87" s="135"/>
      <c r="W87" s="135"/>
      <c r="X87" s="135"/>
      <c r="Y87" s="135" t="s">
        <v>7</v>
      </c>
      <c r="Z87" s="135"/>
      <c r="AA87" s="135"/>
      <c r="AB87" s="135"/>
      <c r="AC87" s="135"/>
      <c r="AD87" s="135"/>
      <c r="AE87" s="135"/>
      <c r="AF87" s="134"/>
      <c r="AG87" s="106"/>
      <c r="AH87" s="106"/>
    </row>
    <row r="88" spans="1:34" ht="15" customHeight="1" x14ac:dyDescent="0.3">
      <c r="A88" s="106"/>
      <c r="B88" s="106"/>
      <c r="C88" s="134"/>
      <c r="D88" s="286" t="str">
        <f ca="1">D63</f>
        <v>6√13</v>
      </c>
      <c r="E88" s="286"/>
      <c r="F88" s="286"/>
      <c r="G88" s="286"/>
      <c r="H88" s="286"/>
      <c r="I88" s="286"/>
      <c r="J88" s="286"/>
      <c r="K88" s="286" t="str">
        <f ca="1">K63</f>
        <v>7√13</v>
      </c>
      <c r="L88" s="286"/>
      <c r="M88" s="286"/>
      <c r="N88" s="286"/>
      <c r="O88" s="286"/>
      <c r="P88" s="286"/>
      <c r="Q88" s="286"/>
      <c r="R88" s="286" t="str">
        <f ca="1">R63</f>
        <v>6√13</v>
      </c>
      <c r="S88" s="286"/>
      <c r="T88" s="286"/>
      <c r="U88" s="286"/>
      <c r="V88" s="286"/>
      <c r="W88" s="286"/>
      <c r="X88" s="286"/>
      <c r="Y88" s="286" t="str">
        <f ca="1">Y63</f>
        <v>10√13</v>
      </c>
      <c r="Z88" s="286"/>
      <c r="AA88" s="286"/>
      <c r="AB88" s="286"/>
      <c r="AC88" s="286"/>
      <c r="AD88" s="286"/>
      <c r="AE88" s="286"/>
      <c r="AF88" s="134"/>
      <c r="AG88" s="106"/>
      <c r="AH88" s="106"/>
    </row>
    <row r="89" spans="1:34" ht="15" customHeight="1" x14ac:dyDescent="0.3">
      <c r="A89" s="106"/>
      <c r="B89" s="106"/>
      <c r="C89" s="134"/>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134"/>
      <c r="AG89" s="106"/>
      <c r="AH89" s="106"/>
    </row>
    <row r="90" spans="1:34" ht="15" customHeight="1" x14ac:dyDescent="0.3">
      <c r="A90" s="106"/>
      <c r="B90" s="106"/>
      <c r="C90" s="134"/>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134"/>
      <c r="AG90" s="106"/>
      <c r="AH90" s="106"/>
    </row>
    <row r="91" spans="1:34" ht="15" customHeight="1" x14ac:dyDescent="0.3">
      <c r="A91" s="106"/>
      <c r="B91" s="106"/>
      <c r="C91" s="134"/>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134"/>
      <c r="AG91" s="106"/>
      <c r="AH91" s="106"/>
    </row>
    <row r="92" spans="1:34" x14ac:dyDescent="0.3">
      <c r="A92" s="106"/>
      <c r="B92" s="106"/>
      <c r="C92" s="134"/>
      <c r="D92" s="135" t="s">
        <v>8</v>
      </c>
      <c r="E92" s="135"/>
      <c r="F92" s="135"/>
      <c r="G92" s="135"/>
      <c r="H92" s="135"/>
      <c r="I92" s="135"/>
      <c r="J92" s="135"/>
      <c r="K92" s="135" t="s">
        <v>9</v>
      </c>
      <c r="L92" s="135"/>
      <c r="M92" s="135"/>
      <c r="N92" s="135"/>
      <c r="O92" s="135"/>
      <c r="P92" s="135"/>
      <c r="Q92" s="135"/>
      <c r="R92" s="135" t="s">
        <v>10</v>
      </c>
      <c r="S92" s="135"/>
      <c r="T92" s="135"/>
      <c r="U92" s="135"/>
      <c r="V92" s="135"/>
      <c r="W92" s="135"/>
      <c r="X92" s="135"/>
      <c r="Y92" s="135" t="s">
        <v>11</v>
      </c>
      <c r="Z92" s="135"/>
      <c r="AA92" s="135"/>
      <c r="AB92" s="135"/>
      <c r="AC92" s="135"/>
      <c r="AD92" s="135"/>
      <c r="AE92" s="135"/>
      <c r="AF92" s="134"/>
      <c r="AG92" s="106"/>
      <c r="AH92" s="106"/>
    </row>
    <row r="93" spans="1:34" ht="15" customHeight="1" x14ac:dyDescent="0.3">
      <c r="A93" s="106"/>
      <c r="B93" s="106"/>
      <c r="C93" s="134"/>
      <c r="D93" s="286" t="str">
        <f ca="1">D68</f>
        <v>11√3</v>
      </c>
      <c r="E93" s="286"/>
      <c r="F93" s="286"/>
      <c r="G93" s="286"/>
      <c r="H93" s="286"/>
      <c r="I93" s="286"/>
      <c r="J93" s="286"/>
      <c r="K93" s="286" t="str">
        <f ca="1">K68</f>
        <v>13√3</v>
      </c>
      <c r="L93" s="286"/>
      <c r="M93" s="286"/>
      <c r="N93" s="286"/>
      <c r="O93" s="286"/>
      <c r="P93" s="286"/>
      <c r="Q93" s="286"/>
      <c r="R93" s="286" t="str">
        <f ca="1">R68</f>
        <v>12√6</v>
      </c>
      <c r="S93" s="286"/>
      <c r="T93" s="286"/>
      <c r="U93" s="286"/>
      <c r="V93" s="286"/>
      <c r="W93" s="286"/>
      <c r="X93" s="286"/>
      <c r="Y93" s="286" t="str">
        <f ca="1">Y68</f>
        <v>13√13</v>
      </c>
      <c r="Z93" s="286"/>
      <c r="AA93" s="286"/>
      <c r="AB93" s="286"/>
      <c r="AC93" s="286"/>
      <c r="AD93" s="286"/>
      <c r="AE93" s="286"/>
      <c r="AF93" s="134"/>
      <c r="AG93" s="106"/>
      <c r="AH93" s="106"/>
    </row>
    <row r="94" spans="1:34" ht="15" customHeight="1" x14ac:dyDescent="0.3">
      <c r="A94" s="106"/>
      <c r="B94" s="106"/>
      <c r="C94" s="134"/>
      <c r="D94" s="286"/>
      <c r="E94" s="286"/>
      <c r="F94" s="286"/>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134"/>
      <c r="AG94" s="106"/>
      <c r="AH94" s="106"/>
    </row>
    <row r="95" spans="1:34" ht="15" customHeight="1" x14ac:dyDescent="0.3">
      <c r="A95" s="106"/>
      <c r="B95" s="106"/>
      <c r="C95" s="134"/>
      <c r="D95" s="286"/>
      <c r="E95" s="286"/>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134"/>
      <c r="AG95" s="106"/>
      <c r="AH95" s="106"/>
    </row>
    <row r="96" spans="1:34" ht="15" customHeight="1" x14ac:dyDescent="0.3">
      <c r="A96" s="106"/>
      <c r="B96" s="106"/>
      <c r="C96" s="134"/>
      <c r="D96" s="286"/>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134"/>
      <c r="AG96" s="106"/>
      <c r="AH96" s="106"/>
    </row>
    <row r="97" spans="1:34" x14ac:dyDescent="0.3">
      <c r="A97" s="106"/>
      <c r="B97" s="106"/>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06"/>
      <c r="AH97" s="106"/>
    </row>
    <row r="98" spans="1:34" x14ac:dyDescent="0.3">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row>
  </sheetData>
  <sheetProtection algorithmName="SHA-512" hashValue="nxbrb010yuHIOoxoARHFhT2JFO4zt7hwcbp/VAFMeeO5wpCA75z16d0EnfKoDuChpFK5XEMHmkgYxw9avgn9dQ==" saltValue="bkSSeIZ1J+AbDrPKwHvy5w=="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D00-000000000000}"/>
  </hyperlinks>
  <pageMargins left="0.25" right="0.25"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tabColor theme="7" tint="0.79998168889431442"/>
  </sheetPr>
  <dimension ref="A1:AL98"/>
  <sheetViews>
    <sheetView zoomScale="80" zoomScaleNormal="80" workbookViewId="0"/>
  </sheetViews>
  <sheetFormatPr defaultColWidth="2.88671875" defaultRowHeight="14.4" x14ac:dyDescent="0.3"/>
  <cols>
    <col min="2" max="2" width="2.88671875" customWidth="1"/>
    <col min="5" max="5" width="2.88671875" customWidth="1"/>
    <col min="12" max="12" width="2.88671875" customWidth="1"/>
    <col min="19" max="20" width="2.88671875" customWidth="1"/>
    <col min="26"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3"/>
      <c r="B2" s="3"/>
      <c r="C2" s="3"/>
      <c r="D2" s="226" t="s">
        <v>204</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38"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38"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38"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38"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38" x14ac:dyDescent="0.3">
      <c r="A7" s="6"/>
      <c r="B7" s="6"/>
      <c r="C7" s="6"/>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8" x14ac:dyDescent="0.3">
      <c r="A8" s="6"/>
      <c r="B8" s="9">
        <v>4</v>
      </c>
      <c r="C8" s="6"/>
      <c r="D8" s="5" t="s">
        <v>0</v>
      </c>
      <c r="E8" s="8">
        <f ca="1">RANDBETWEEN(2,5)</f>
        <v>2</v>
      </c>
      <c r="F8" s="8">
        <f ca="1">RANDBETWEEN(2,5)</f>
        <v>4</v>
      </c>
      <c r="G8" s="8">
        <f ca="1">RANDBETWEEN(2,3)</f>
        <v>3</v>
      </c>
      <c r="H8" s="8"/>
      <c r="I8" s="8"/>
      <c r="J8" s="8"/>
      <c r="K8" s="5" t="s">
        <v>1</v>
      </c>
      <c r="L8" s="8">
        <f ca="1">RANDBETWEEN(7,15)</f>
        <v>10</v>
      </c>
      <c r="M8" s="8">
        <f ca="1">RANDBETWEEN(2,5)</f>
        <v>2</v>
      </c>
      <c r="N8" s="8">
        <f ca="1">INDEX($B$8:$B$46,RANDBETWEEN(10,12))</f>
        <v>5</v>
      </c>
      <c r="O8" s="8"/>
      <c r="P8" s="8"/>
      <c r="Q8" s="5"/>
      <c r="R8" s="5" t="s">
        <v>2</v>
      </c>
      <c r="S8" s="8">
        <f ca="1">RANDBETWEEN(2,5)</f>
        <v>4</v>
      </c>
      <c r="T8" s="8">
        <f ca="1">RANDBETWEEN(2,5)</f>
        <v>3</v>
      </c>
      <c r="U8" s="8">
        <f ca="1">RANDBETWEEN(2,3)</f>
        <v>3</v>
      </c>
      <c r="V8" s="8"/>
      <c r="W8" s="8"/>
      <c r="X8" s="5"/>
      <c r="Y8" s="5" t="s">
        <v>3</v>
      </c>
      <c r="Z8" s="8">
        <f ca="1">RANDBETWEEN(6,9)</f>
        <v>7</v>
      </c>
      <c r="AA8" s="8">
        <f ca="1">RANDBETWEEN(2,5)</f>
        <v>3</v>
      </c>
      <c r="AB8" s="8">
        <f ca="1">INDEX($B$8:$B$46,RANDBETWEEN(10,13))</f>
        <v>7</v>
      </c>
      <c r="AC8" s="8"/>
      <c r="AD8" s="8"/>
      <c r="AE8" s="8"/>
      <c r="AF8" s="3"/>
      <c r="AG8" s="3"/>
      <c r="AH8" s="3"/>
      <c r="AL8" s="10"/>
    </row>
    <row r="9" spans="1:38" ht="15" customHeight="1" x14ac:dyDescent="0.3">
      <c r="A9" s="6"/>
      <c r="B9" s="9">
        <v>9</v>
      </c>
      <c r="C9" s="6"/>
      <c r="D9" s="217" t="str">
        <f ca="1">CONCATENATE(E8,"√",G8," + ",F8,"√",G8)</f>
        <v>2√3 + 4√3</v>
      </c>
      <c r="E9" s="217"/>
      <c r="F9" s="217"/>
      <c r="G9" s="217"/>
      <c r="H9" s="217"/>
      <c r="I9" s="217"/>
      <c r="J9" s="217"/>
      <c r="K9" s="217" t="str">
        <f ca="1">CONCATENATE(L8,"√",N8," - ",M8,"√",N8)</f>
        <v>10√5 - 2√5</v>
      </c>
      <c r="L9" s="217"/>
      <c r="M9" s="217"/>
      <c r="N9" s="217"/>
      <c r="O9" s="217"/>
      <c r="P9" s="217"/>
      <c r="Q9" s="217"/>
      <c r="R9" s="217" t="str">
        <f ca="1">CONCATENATE("√",S8^2*U8," + ",T8,"√",U8)</f>
        <v>√48 + 3√3</v>
      </c>
      <c r="S9" s="217"/>
      <c r="T9" s="217"/>
      <c r="U9" s="217"/>
      <c r="V9" s="217"/>
      <c r="W9" s="217"/>
      <c r="X9" s="217"/>
      <c r="Y9" s="217" t="str">
        <f ca="1">CONCATENATE("√",Z8^2*AB8," - ",AA8,"√",AB8)</f>
        <v>√343 - 3√7</v>
      </c>
      <c r="Z9" s="217"/>
      <c r="AA9" s="217"/>
      <c r="AB9" s="217"/>
      <c r="AC9" s="217"/>
      <c r="AD9" s="217"/>
      <c r="AE9" s="217"/>
      <c r="AF9" s="3"/>
      <c r="AG9" s="3"/>
      <c r="AH9" s="3"/>
    </row>
    <row r="10" spans="1:38" ht="15" customHeight="1" x14ac:dyDescent="0.3">
      <c r="A10" s="6"/>
      <c r="B10" s="9">
        <v>16</v>
      </c>
      <c r="C10" s="6"/>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8" ht="15" customHeight="1" x14ac:dyDescent="0.3">
      <c r="A11" s="6"/>
      <c r="B11" s="9">
        <v>25</v>
      </c>
      <c r="C11" s="6"/>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8" ht="15" customHeight="1" x14ac:dyDescent="0.3">
      <c r="A12" s="6"/>
      <c r="B12" s="9">
        <v>36</v>
      </c>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8" x14ac:dyDescent="0.3">
      <c r="A13" s="6"/>
      <c r="B13" s="9">
        <v>49</v>
      </c>
      <c r="C13" s="6"/>
      <c r="D13" s="5" t="s">
        <v>4</v>
      </c>
      <c r="E13" s="8">
        <f ca="1">INDEX($B$8:$B$36,RANDBETWEEN(10,12))</f>
        <v>3</v>
      </c>
      <c r="F13" s="8">
        <f ca="1">IF(I13=E13,I13+1,I13)</f>
        <v>7</v>
      </c>
      <c r="G13" s="8"/>
      <c r="H13" s="8"/>
      <c r="I13" s="8">
        <f ca="1">INDEX($B$8:$B$36,RANDBETWEEN(11,13))</f>
        <v>7</v>
      </c>
      <c r="J13" s="5"/>
      <c r="K13" s="5" t="s">
        <v>5</v>
      </c>
      <c r="L13" s="8">
        <f ca="1">INDEX($B$8:$B$36,RANDBETWEEN(10,12))</f>
        <v>2</v>
      </c>
      <c r="M13" s="8">
        <f ca="1">IF(P13=L13,P13+1,P13)</f>
        <v>3</v>
      </c>
      <c r="N13" s="8">
        <f ca="1">RANDBETWEEN(2,3)</f>
        <v>3</v>
      </c>
      <c r="O13" s="8">
        <f ca="1">RANDBETWEEN(3,5)</f>
        <v>3</v>
      </c>
      <c r="P13" s="8">
        <f ca="1">INDEX($B$8:$B$36,RANDBETWEEN(11,13))</f>
        <v>3</v>
      </c>
      <c r="Q13" s="5"/>
      <c r="R13" s="5" t="s">
        <v>6</v>
      </c>
      <c r="S13" s="8">
        <f ca="1">INDEX($B$8:$B$36,RANDBETWEEN(10,12))</f>
        <v>3</v>
      </c>
      <c r="T13" s="8">
        <f ca="1">IF(W13=S13,W13+1,W13)</f>
        <v>7</v>
      </c>
      <c r="U13" s="8">
        <f ca="1">RANDBETWEEN(2,3)</f>
        <v>2</v>
      </c>
      <c r="V13" s="8">
        <f ca="1">RANDBETWEEN(3,5)</f>
        <v>5</v>
      </c>
      <c r="W13" s="8">
        <f ca="1">INDEX($B$8:$B$36,RANDBETWEEN(11,13))</f>
        <v>7</v>
      </c>
      <c r="X13" s="5"/>
      <c r="Y13" s="5" t="s">
        <v>7</v>
      </c>
      <c r="Z13" s="8">
        <f ca="1">INDEX($B$8:$B$36,RANDBETWEEN(10,12))</f>
        <v>2</v>
      </c>
      <c r="AA13" s="8">
        <f ca="1">IF(AD13=Z13,AD13+1,AD13)</f>
        <v>3</v>
      </c>
      <c r="AB13" s="8">
        <f ca="1">RANDBETWEEN(2,3)</f>
        <v>2</v>
      </c>
      <c r="AC13" s="8">
        <f ca="1">RANDBETWEEN(3,5)</f>
        <v>3</v>
      </c>
      <c r="AD13" s="8">
        <f ca="1">INDEX($B$8:$B$36,RANDBETWEEN(11,13))</f>
        <v>3</v>
      </c>
      <c r="AE13" s="5"/>
      <c r="AF13" s="3"/>
      <c r="AG13" s="3"/>
      <c r="AH13" s="3"/>
    </row>
    <row r="14" spans="1:38" ht="15" customHeight="1" x14ac:dyDescent="0.3">
      <c r="A14" s="6"/>
      <c r="B14" s="9">
        <v>64</v>
      </c>
      <c r="C14" s="6"/>
      <c r="D14" s="217" t="str">
        <f ca="1">CONCATENATE("√",E13," × √",F13)</f>
        <v>√3 × √7</v>
      </c>
      <c r="E14" s="217"/>
      <c r="F14" s="217"/>
      <c r="G14" s="217"/>
      <c r="H14" s="217"/>
      <c r="I14" s="217"/>
      <c r="J14" s="217"/>
      <c r="K14" s="217" t="str">
        <f ca="1">CONCATENATE(N13,"√",L13," × √",M13)</f>
        <v>3√2 × √3</v>
      </c>
      <c r="L14" s="217"/>
      <c r="M14" s="217"/>
      <c r="N14" s="217"/>
      <c r="O14" s="217"/>
      <c r="P14" s="217"/>
      <c r="Q14" s="217"/>
      <c r="R14" s="217" t="str">
        <f ca="1">CONCATENATE(U13,"√",S13," × ",V13,"√",T13)</f>
        <v>2√3 × 5√7</v>
      </c>
      <c r="S14" s="217"/>
      <c r="T14" s="217"/>
      <c r="U14" s="217"/>
      <c r="V14" s="217"/>
      <c r="W14" s="217"/>
      <c r="X14" s="217"/>
      <c r="Y14" s="217" t="str">
        <f ca="1">CONCATENATE("√",AB13^2*Z13," × √",AC13^2*AA13)</f>
        <v>√8 × √27</v>
      </c>
      <c r="Z14" s="217"/>
      <c r="AA14" s="217"/>
      <c r="AB14" s="217"/>
      <c r="AC14" s="217"/>
      <c r="AD14" s="217"/>
      <c r="AE14" s="217"/>
      <c r="AF14" s="3"/>
      <c r="AG14" s="3"/>
      <c r="AH14" s="3"/>
      <c r="AL14" s="10"/>
    </row>
    <row r="15" spans="1:38" ht="15" customHeight="1" x14ac:dyDescent="0.3">
      <c r="A15" s="6"/>
      <c r="B15" s="9">
        <v>81</v>
      </c>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8" ht="15" customHeight="1" x14ac:dyDescent="0.3">
      <c r="A16" s="6"/>
      <c r="B16" s="9">
        <v>100</v>
      </c>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8" ht="15" customHeight="1" x14ac:dyDescent="0.3">
      <c r="A17" s="6"/>
      <c r="B17" s="9">
        <v>2</v>
      </c>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c r="AJ17" s="10"/>
    </row>
    <row r="18" spans="1:38" x14ac:dyDescent="0.3">
      <c r="A18" s="6"/>
      <c r="B18" s="9">
        <v>3</v>
      </c>
      <c r="C18" s="6"/>
      <c r="D18" s="5" t="s">
        <v>8</v>
      </c>
      <c r="E18" s="8">
        <f ca="1">INDEX($B$8:$B$41,RANDBETWEEN(10,15))</f>
        <v>2</v>
      </c>
      <c r="F18" s="8">
        <f ca="1">IF(I18=E18,I18+1,I18)</f>
        <v>5</v>
      </c>
      <c r="G18" s="8">
        <f ca="1">E18*F18</f>
        <v>10</v>
      </c>
      <c r="H18" s="8"/>
      <c r="I18" s="8">
        <f ca="1">INDEX($B$8:$B$36,RANDBETWEEN(10,14))</f>
        <v>5</v>
      </c>
      <c r="J18" s="5"/>
      <c r="K18" s="5" t="s">
        <v>9</v>
      </c>
      <c r="L18" s="8">
        <f ca="1">M18*P18</f>
        <v>30</v>
      </c>
      <c r="M18" s="8">
        <f ca="1">IF(P23=P18,P23+1,P23)</f>
        <v>6</v>
      </c>
      <c r="N18" s="8">
        <f ca="1">O18*Q18</f>
        <v>14</v>
      </c>
      <c r="O18" s="8">
        <f ca="1">INDEX($B$8:$B$41,RANDBETWEEN(10,13))</f>
        <v>2</v>
      </c>
      <c r="P18" s="8">
        <f ca="1">INDEX($B$8:$B$41,RANDBETWEEN(10,13))</f>
        <v>5</v>
      </c>
      <c r="Q18" s="8">
        <f ca="1">INDEX($B$8:$B$41,RANDBETWEEN(10,13))</f>
        <v>7</v>
      </c>
      <c r="R18" s="5" t="s">
        <v>10</v>
      </c>
      <c r="S18" s="8">
        <f ca="1">INDEX($B$8:$B$41,RANDBETWEEN(11,13))</f>
        <v>7</v>
      </c>
      <c r="T18" s="8">
        <f ca="1">RANDBETWEEN(2,6)</f>
        <v>2</v>
      </c>
      <c r="U18" s="8">
        <f ca="1">IF(X18=S18,X18-1,X18)</f>
        <v>6</v>
      </c>
      <c r="V18" s="8"/>
      <c r="W18" s="8"/>
      <c r="X18" s="8">
        <f ca="1">INDEX($B$8:$B$41,RANDBETWEEN(10,13))</f>
        <v>7</v>
      </c>
      <c r="Y18" s="5" t="s">
        <v>11</v>
      </c>
      <c r="Z18" s="8">
        <f ca="1">INDEX($B$8:$B$41,RANDBETWEEN(11,13))</f>
        <v>7</v>
      </c>
      <c r="AA18" s="8">
        <f ca="1">RANDBETWEEN(2,6)</f>
        <v>2</v>
      </c>
      <c r="AB18" s="8">
        <f ca="1">IF(AE18=Z18,AE18-1,AE18)</f>
        <v>2</v>
      </c>
      <c r="AC18" s="8">
        <f ca="1">INDEX($B$8:$B$41,RANDBETWEEN(10,13))</f>
        <v>7</v>
      </c>
      <c r="AD18" s="8"/>
      <c r="AE18" s="8">
        <f ca="1">INDEX($B$8:$B$41,RANDBETWEEN(10,12))</f>
        <v>2</v>
      </c>
      <c r="AF18" s="6"/>
      <c r="AG18" s="5"/>
      <c r="AH18" s="3"/>
      <c r="AJ18" s="10"/>
      <c r="AL18" s="10"/>
    </row>
    <row r="19" spans="1:38" ht="15" customHeight="1" x14ac:dyDescent="0.3">
      <c r="A19" s="6"/>
      <c r="B19" s="9">
        <v>5</v>
      </c>
      <c r="C19" s="6"/>
      <c r="D19" s="217" t="str">
        <f ca="1">CONCATENATE("√",G18," ÷ √",F18)</f>
        <v>√10 ÷ √5</v>
      </c>
      <c r="E19" s="217"/>
      <c r="F19" s="217"/>
      <c r="G19" s="217"/>
      <c r="H19" s="217"/>
      <c r="I19" s="217"/>
      <c r="J19" s="217"/>
      <c r="K19" s="217" t="str">
        <f ca="1">CONCATENATE(N18,"√",L18," ÷ ",O18,"√",M18)</f>
        <v>14√30 ÷ 2√6</v>
      </c>
      <c r="L19" s="217"/>
      <c r="M19" s="217"/>
      <c r="N19" s="217"/>
      <c r="O19" s="217"/>
      <c r="P19" s="217"/>
      <c r="Q19" s="217"/>
      <c r="R19" s="235" t="str">
        <f ca="1">CONCATENATE("√",S18,"× ___ = ",T18,"√",S18*U18)</f>
        <v>√7× ___ = 2√42</v>
      </c>
      <c r="S19" s="235"/>
      <c r="T19" s="235"/>
      <c r="U19" s="235"/>
      <c r="V19" s="235"/>
      <c r="W19" s="235"/>
      <c r="X19" s="235"/>
      <c r="Y19" s="235" t="str">
        <f ca="1">CONCATENATE("___ × ",AC18,"√",Z18," = ",AA18*AC18,"√",Z18*AB18)</f>
        <v>___ × 7√7 = 14√14</v>
      </c>
      <c r="Z19" s="235"/>
      <c r="AA19" s="235"/>
      <c r="AB19" s="235"/>
      <c r="AC19" s="235"/>
      <c r="AD19" s="235"/>
      <c r="AE19" s="235"/>
      <c r="AF19" s="3"/>
      <c r="AG19" s="3"/>
      <c r="AH19" s="3"/>
    </row>
    <row r="20" spans="1:38" ht="15" customHeight="1" x14ac:dyDescent="0.3">
      <c r="A20" s="6"/>
      <c r="B20" s="9">
        <v>7</v>
      </c>
      <c r="C20" s="6"/>
      <c r="D20" s="217"/>
      <c r="E20" s="217"/>
      <c r="F20" s="217"/>
      <c r="G20" s="217"/>
      <c r="H20" s="217"/>
      <c r="I20" s="217"/>
      <c r="J20" s="217"/>
      <c r="K20" s="217"/>
      <c r="L20" s="217"/>
      <c r="M20" s="217"/>
      <c r="N20" s="217"/>
      <c r="O20" s="217"/>
      <c r="P20" s="217"/>
      <c r="Q20" s="217"/>
      <c r="R20" s="235"/>
      <c r="S20" s="235"/>
      <c r="T20" s="235"/>
      <c r="U20" s="235"/>
      <c r="V20" s="235"/>
      <c r="W20" s="235"/>
      <c r="X20" s="235"/>
      <c r="Y20" s="235"/>
      <c r="Z20" s="235"/>
      <c r="AA20" s="235"/>
      <c r="AB20" s="235"/>
      <c r="AC20" s="235"/>
      <c r="AD20" s="235"/>
      <c r="AE20" s="235"/>
      <c r="AF20" s="3"/>
      <c r="AG20" s="3"/>
      <c r="AH20" s="3"/>
    </row>
    <row r="21" spans="1:38" ht="15" customHeight="1" x14ac:dyDescent="0.3">
      <c r="A21" s="6"/>
      <c r="B21" s="9">
        <v>11</v>
      </c>
      <c r="C21" s="6"/>
      <c r="D21" s="217"/>
      <c r="E21" s="217"/>
      <c r="F21" s="217"/>
      <c r="G21" s="217"/>
      <c r="H21" s="217"/>
      <c r="I21" s="217"/>
      <c r="J21" s="217"/>
      <c r="K21" s="217"/>
      <c r="L21" s="217"/>
      <c r="M21" s="217"/>
      <c r="N21" s="217"/>
      <c r="O21" s="217"/>
      <c r="P21" s="217"/>
      <c r="Q21" s="217"/>
      <c r="R21" s="235"/>
      <c r="S21" s="235"/>
      <c r="T21" s="235"/>
      <c r="U21" s="235"/>
      <c r="V21" s="235"/>
      <c r="W21" s="235"/>
      <c r="X21" s="235"/>
      <c r="Y21" s="235"/>
      <c r="Z21" s="235"/>
      <c r="AA21" s="235"/>
      <c r="AB21" s="235"/>
      <c r="AC21" s="235"/>
      <c r="AD21" s="235"/>
      <c r="AE21" s="235"/>
      <c r="AF21" s="3"/>
      <c r="AG21" s="3"/>
      <c r="AH21" s="3"/>
    </row>
    <row r="22" spans="1:38" ht="15" customHeight="1" x14ac:dyDescent="0.3">
      <c r="A22" s="6"/>
      <c r="B22" s="9">
        <v>13</v>
      </c>
      <c r="C22" s="6"/>
      <c r="D22" s="217"/>
      <c r="E22" s="217"/>
      <c r="F22" s="217"/>
      <c r="G22" s="217"/>
      <c r="H22" s="217"/>
      <c r="I22" s="217"/>
      <c r="J22" s="217"/>
      <c r="K22" s="217"/>
      <c r="L22" s="217"/>
      <c r="M22" s="217"/>
      <c r="N22" s="217"/>
      <c r="O22" s="217"/>
      <c r="P22" s="217"/>
      <c r="Q22" s="217"/>
      <c r="R22" s="235"/>
      <c r="S22" s="235"/>
      <c r="T22" s="235"/>
      <c r="U22" s="235"/>
      <c r="V22" s="235"/>
      <c r="W22" s="235"/>
      <c r="X22" s="235"/>
      <c r="Y22" s="235"/>
      <c r="Z22" s="235"/>
      <c r="AA22" s="235"/>
      <c r="AB22" s="235"/>
      <c r="AC22" s="235"/>
      <c r="AD22" s="235"/>
      <c r="AE22" s="235"/>
      <c r="AF22" s="3"/>
      <c r="AG22" s="3"/>
      <c r="AH22" s="3"/>
    </row>
    <row r="23" spans="1:38" x14ac:dyDescent="0.3">
      <c r="A23" s="6"/>
      <c r="B23" s="9">
        <v>17</v>
      </c>
      <c r="C23" s="6"/>
      <c r="D23" s="3"/>
      <c r="E23" s="3"/>
      <c r="F23" s="3"/>
      <c r="G23" s="3"/>
      <c r="H23" s="3"/>
      <c r="I23" s="3"/>
      <c r="J23" s="3"/>
      <c r="K23" s="3"/>
      <c r="L23" s="3"/>
      <c r="M23" s="3"/>
      <c r="N23" s="3"/>
      <c r="O23" s="3"/>
      <c r="P23" s="8">
        <f ca="1">INDEX($B$8:$B$41,RANDBETWEEN(10,13))</f>
        <v>5</v>
      </c>
      <c r="Q23" s="3"/>
      <c r="R23" s="3"/>
      <c r="S23" s="3"/>
      <c r="T23" s="3"/>
      <c r="U23" s="3"/>
      <c r="V23" s="3"/>
      <c r="W23" s="3"/>
      <c r="X23" s="3"/>
      <c r="Y23" s="3"/>
      <c r="Z23" s="3"/>
      <c r="AA23" s="3"/>
      <c r="AB23" s="3"/>
      <c r="AC23" s="3"/>
      <c r="AD23" s="3"/>
      <c r="AE23" s="3"/>
      <c r="AF23" s="3"/>
      <c r="AG23" s="3"/>
      <c r="AH23" s="3"/>
    </row>
    <row r="24" spans="1:38" x14ac:dyDescent="0.3">
      <c r="A24" s="6"/>
      <c r="B24" s="9">
        <v>19</v>
      </c>
      <c r="C24" s="6"/>
      <c r="D24" s="3"/>
      <c r="E24" s="3"/>
      <c r="F24" s="3"/>
      <c r="G24" s="3"/>
      <c r="H24" s="3"/>
      <c r="I24" s="3"/>
      <c r="J24" s="3"/>
      <c r="K24" s="3"/>
      <c r="L24" s="3"/>
      <c r="M24" s="3"/>
      <c r="N24" s="3"/>
      <c r="O24" s="3"/>
      <c r="P24" s="3"/>
      <c r="Q24" s="3"/>
      <c r="R24" s="3"/>
      <c r="S24" s="3"/>
      <c r="T24" s="3"/>
      <c r="U24" s="3"/>
      <c r="V24" s="3"/>
      <c r="W24" s="9">
        <f ca="1">RANDBETWEEN(2,5)</f>
        <v>3</v>
      </c>
      <c r="X24" s="3"/>
      <c r="Y24" s="3"/>
      <c r="Z24" s="3"/>
      <c r="AA24" s="3"/>
      <c r="AB24" s="3"/>
      <c r="AC24" s="3"/>
      <c r="AD24" s="3"/>
      <c r="AE24" s="3"/>
      <c r="AF24" s="3"/>
      <c r="AG24" s="3"/>
      <c r="AH24" s="3"/>
    </row>
    <row r="25" spans="1:38" x14ac:dyDescent="0.3">
      <c r="A25" s="6"/>
      <c r="B25" s="9">
        <v>23</v>
      </c>
      <c r="C25" s="6"/>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6"/>
      <c r="B26" s="9">
        <v>6</v>
      </c>
      <c r="C26" s="6"/>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6"/>
      <c r="B27" s="9">
        <v>8</v>
      </c>
      <c r="C27" s="3"/>
      <c r="D27" s="226" t="str">
        <f>D2</f>
        <v>Simplifying Using Surds</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6"/>
      <c r="B28" s="9">
        <v>10</v>
      </c>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6"/>
      <c r="B29" s="9">
        <v>12</v>
      </c>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6"/>
      <c r="B30" s="9">
        <v>14</v>
      </c>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6"/>
      <c r="B31" s="9">
        <v>15</v>
      </c>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6"/>
      <c r="B32" s="9">
        <v>18</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6"/>
      <c r="B33" s="9">
        <v>20</v>
      </c>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6"/>
      <c r="B34" s="9">
        <v>21</v>
      </c>
      <c r="C34" s="3"/>
      <c r="D34" s="217" t="str">
        <f ca="1">D9</f>
        <v>2√3 + 4√3</v>
      </c>
      <c r="E34" s="217"/>
      <c r="F34" s="217"/>
      <c r="G34" s="217"/>
      <c r="H34" s="217"/>
      <c r="I34" s="217"/>
      <c r="J34" s="217"/>
      <c r="K34" s="217" t="str">
        <f ca="1">K9</f>
        <v>10√5 - 2√5</v>
      </c>
      <c r="L34" s="217"/>
      <c r="M34" s="217"/>
      <c r="N34" s="217"/>
      <c r="O34" s="217"/>
      <c r="P34" s="217"/>
      <c r="Q34" s="217"/>
      <c r="R34" s="217" t="str">
        <f ca="1">R9</f>
        <v>√48 + 3√3</v>
      </c>
      <c r="S34" s="217"/>
      <c r="T34" s="217"/>
      <c r="U34" s="217"/>
      <c r="V34" s="217"/>
      <c r="W34" s="217"/>
      <c r="X34" s="217"/>
      <c r="Y34" s="217" t="str">
        <f ca="1">Y9</f>
        <v>√343 - 3√7</v>
      </c>
      <c r="Z34" s="217"/>
      <c r="AA34" s="217"/>
      <c r="AB34" s="217"/>
      <c r="AC34" s="217"/>
      <c r="AD34" s="217"/>
      <c r="AE34" s="217"/>
      <c r="AF34" s="3"/>
      <c r="AG34" s="3"/>
      <c r="AH34" s="3"/>
    </row>
    <row r="35" spans="1:38" ht="15" customHeight="1" x14ac:dyDescent="0.3">
      <c r="A35" s="6"/>
      <c r="B35" s="9">
        <v>22</v>
      </c>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9">
        <v>24</v>
      </c>
      <c r="C36" s="3"/>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3"/>
      <c r="AG36" s="3"/>
      <c r="AH36" s="3"/>
    </row>
    <row r="37" spans="1:38" ht="15" customHeight="1" x14ac:dyDescent="0.3">
      <c r="A37" s="3"/>
      <c r="B37" s="9">
        <v>121</v>
      </c>
      <c r="C37" s="3"/>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3"/>
      <c r="AG37" s="3"/>
      <c r="AH37" s="3"/>
    </row>
    <row r="38" spans="1:38" x14ac:dyDescent="0.3">
      <c r="A38" s="3"/>
      <c r="B38" s="9">
        <v>144</v>
      </c>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9">
        <v>169</v>
      </c>
      <c r="C39" s="3"/>
      <c r="D39" s="217" t="str">
        <f ca="1">D14</f>
        <v>√3 × √7</v>
      </c>
      <c r="E39" s="217"/>
      <c r="F39" s="217"/>
      <c r="G39" s="217"/>
      <c r="H39" s="217"/>
      <c r="I39" s="217"/>
      <c r="J39" s="217"/>
      <c r="K39" s="217" t="str">
        <f ca="1">K14</f>
        <v>3√2 × √3</v>
      </c>
      <c r="L39" s="217"/>
      <c r="M39" s="217"/>
      <c r="N39" s="217"/>
      <c r="O39" s="217"/>
      <c r="P39" s="217"/>
      <c r="Q39" s="217"/>
      <c r="R39" s="217" t="str">
        <f ca="1">R14</f>
        <v>2√3 × 5√7</v>
      </c>
      <c r="S39" s="217"/>
      <c r="T39" s="217"/>
      <c r="U39" s="217"/>
      <c r="V39" s="217"/>
      <c r="W39" s="217"/>
      <c r="X39" s="217"/>
      <c r="Y39" s="217" t="str">
        <f ca="1">Y14</f>
        <v>√8 × √27</v>
      </c>
      <c r="Z39" s="217"/>
      <c r="AA39" s="217"/>
      <c r="AB39" s="217"/>
      <c r="AC39" s="217"/>
      <c r="AD39" s="217"/>
      <c r="AE39" s="217"/>
      <c r="AF39" s="3"/>
      <c r="AG39" s="3"/>
      <c r="AH39" s="3"/>
    </row>
    <row r="40" spans="1:38" ht="15" customHeight="1" x14ac:dyDescent="0.3">
      <c r="A40" s="3"/>
      <c r="B40" s="9">
        <v>196</v>
      </c>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9">
        <v>225</v>
      </c>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6"/>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6"/>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6"/>
      <c r="C44" s="3"/>
      <c r="D44" s="217" t="str">
        <f ca="1">D19</f>
        <v>√10 ÷ √5</v>
      </c>
      <c r="E44" s="217"/>
      <c r="F44" s="217"/>
      <c r="G44" s="217"/>
      <c r="H44" s="217"/>
      <c r="I44" s="217"/>
      <c r="J44" s="217"/>
      <c r="K44" s="217" t="str">
        <f ca="1">K19</f>
        <v>14√30 ÷ 2√6</v>
      </c>
      <c r="L44" s="217"/>
      <c r="M44" s="217"/>
      <c r="N44" s="217"/>
      <c r="O44" s="217"/>
      <c r="P44" s="217"/>
      <c r="Q44" s="217"/>
      <c r="R44" s="235" t="str">
        <f ca="1">R19</f>
        <v>√7× ___ = 2√42</v>
      </c>
      <c r="S44" s="235"/>
      <c r="T44" s="235"/>
      <c r="U44" s="235"/>
      <c r="V44" s="235"/>
      <c r="W44" s="235"/>
      <c r="X44" s="235"/>
      <c r="Y44" s="235" t="str">
        <f ca="1">Y19</f>
        <v>___ × 7√7 = 14√14</v>
      </c>
      <c r="Z44" s="235"/>
      <c r="AA44" s="235"/>
      <c r="AB44" s="235"/>
      <c r="AC44" s="235"/>
      <c r="AD44" s="235"/>
      <c r="AE44" s="235"/>
      <c r="AF44" s="3"/>
      <c r="AG44" s="3"/>
      <c r="AH44" s="3"/>
    </row>
    <row r="45" spans="1:38" ht="15" customHeight="1" x14ac:dyDescent="0.3">
      <c r="A45" s="3"/>
      <c r="B45" s="6"/>
      <c r="C45" s="3"/>
      <c r="D45" s="217"/>
      <c r="E45" s="217"/>
      <c r="F45" s="217"/>
      <c r="G45" s="217"/>
      <c r="H45" s="217"/>
      <c r="I45" s="217"/>
      <c r="J45" s="217"/>
      <c r="K45" s="217"/>
      <c r="L45" s="217"/>
      <c r="M45" s="217"/>
      <c r="N45" s="217"/>
      <c r="O45" s="217"/>
      <c r="P45" s="217"/>
      <c r="Q45" s="217"/>
      <c r="R45" s="235"/>
      <c r="S45" s="235"/>
      <c r="T45" s="235"/>
      <c r="U45" s="235"/>
      <c r="V45" s="235"/>
      <c r="W45" s="235"/>
      <c r="X45" s="235"/>
      <c r="Y45" s="235"/>
      <c r="Z45" s="235"/>
      <c r="AA45" s="235"/>
      <c r="AB45" s="235"/>
      <c r="AC45" s="235"/>
      <c r="AD45" s="235"/>
      <c r="AE45" s="235"/>
      <c r="AF45" s="3"/>
      <c r="AG45" s="3"/>
      <c r="AH45" s="3"/>
    </row>
    <row r="46" spans="1:38" ht="15" customHeight="1" x14ac:dyDescent="0.3">
      <c r="A46" s="3"/>
      <c r="B46" s="6"/>
      <c r="C46" s="3"/>
      <c r="D46" s="217"/>
      <c r="E46" s="217"/>
      <c r="F46" s="217"/>
      <c r="G46" s="217"/>
      <c r="H46" s="217"/>
      <c r="I46" s="217"/>
      <c r="J46" s="217"/>
      <c r="K46" s="217"/>
      <c r="L46" s="217"/>
      <c r="M46" s="217"/>
      <c r="N46" s="217"/>
      <c r="O46" s="217"/>
      <c r="P46" s="217"/>
      <c r="Q46" s="217"/>
      <c r="R46" s="235"/>
      <c r="S46" s="235"/>
      <c r="T46" s="235"/>
      <c r="U46" s="235"/>
      <c r="V46" s="235"/>
      <c r="W46" s="235"/>
      <c r="X46" s="235"/>
      <c r="Y46" s="235"/>
      <c r="Z46" s="235"/>
      <c r="AA46" s="235"/>
      <c r="AB46" s="235"/>
      <c r="AC46" s="235"/>
      <c r="AD46" s="235"/>
      <c r="AE46" s="235"/>
      <c r="AF46" s="3"/>
      <c r="AG46" s="3"/>
      <c r="AH46" s="3"/>
    </row>
    <row r="47" spans="1:38" ht="15" customHeight="1" x14ac:dyDescent="0.3">
      <c r="A47" s="3"/>
      <c r="B47" s="6"/>
      <c r="C47" s="3"/>
      <c r="D47" s="217"/>
      <c r="E47" s="217"/>
      <c r="F47" s="217"/>
      <c r="G47" s="217"/>
      <c r="H47" s="217"/>
      <c r="I47" s="217"/>
      <c r="J47" s="217"/>
      <c r="K47" s="217"/>
      <c r="L47" s="217"/>
      <c r="M47" s="217"/>
      <c r="N47" s="217"/>
      <c r="O47" s="217"/>
      <c r="P47" s="217"/>
      <c r="Q47" s="217"/>
      <c r="R47" s="235"/>
      <c r="S47" s="235"/>
      <c r="T47" s="235"/>
      <c r="U47" s="235"/>
      <c r="V47" s="235"/>
      <c r="W47" s="235"/>
      <c r="X47" s="235"/>
      <c r="Y47" s="235"/>
      <c r="Z47" s="235"/>
      <c r="AA47" s="235"/>
      <c r="AB47" s="235"/>
      <c r="AC47" s="235"/>
      <c r="AD47" s="235"/>
      <c r="AE47" s="235"/>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Simplifying Using Surds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t="str">
        <f ca="1">CONCATENATE(SUM(E8:F8),"√",G8)</f>
        <v>6√3</v>
      </c>
      <c r="E58" s="230"/>
      <c r="F58" s="230"/>
      <c r="G58" s="230"/>
      <c r="H58" s="230"/>
      <c r="I58" s="230"/>
      <c r="J58" s="230"/>
      <c r="K58" s="230" t="str">
        <f ca="1">CONCATENATE(L8-M8,"√",N8)</f>
        <v>8√5</v>
      </c>
      <c r="L58" s="230"/>
      <c r="M58" s="230"/>
      <c r="N58" s="230"/>
      <c r="O58" s="230"/>
      <c r="P58" s="230"/>
      <c r="Q58" s="230"/>
      <c r="R58" s="230" t="str">
        <f ca="1">CONCATENATE(SUM(S8:T8),"√",U8)</f>
        <v>7√3</v>
      </c>
      <c r="S58" s="230"/>
      <c r="T58" s="230"/>
      <c r="U58" s="230"/>
      <c r="V58" s="230"/>
      <c r="W58" s="230"/>
      <c r="X58" s="230"/>
      <c r="Y58" s="230" t="str">
        <f ca="1">CONCATENATE(Z8-AA8,"√",AB8)</f>
        <v>4√7</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t="str">
        <f ca="1">CONCATENATE("√",E13*F13)</f>
        <v>√21</v>
      </c>
      <c r="E63" s="230"/>
      <c r="F63" s="230"/>
      <c r="G63" s="230"/>
      <c r="H63" s="230"/>
      <c r="I63" s="230"/>
      <c r="J63" s="230"/>
      <c r="K63" s="230" t="str">
        <f ca="1">CONCATENATE(N13,"√",L13*M13)</f>
        <v>3√6</v>
      </c>
      <c r="L63" s="230"/>
      <c r="M63" s="230"/>
      <c r="N63" s="230"/>
      <c r="O63" s="230"/>
      <c r="P63" s="230"/>
      <c r="Q63" s="230"/>
      <c r="R63" s="230" t="str">
        <f ca="1">CONCATENATE(U13*V13,"√",S13*T13)</f>
        <v>10√21</v>
      </c>
      <c r="S63" s="230"/>
      <c r="T63" s="230"/>
      <c r="U63" s="230"/>
      <c r="V63" s="230"/>
      <c r="W63" s="230"/>
      <c r="X63" s="230"/>
      <c r="Y63" s="230" t="str">
        <f ca="1">CONCATENATE(AB13*AC13,"√",Z13*AA13)</f>
        <v>6√6</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t="str">
        <f ca="1">CONCATENATE("√",E18)</f>
        <v>√2</v>
      </c>
      <c r="E68" s="230"/>
      <c r="F68" s="230"/>
      <c r="G68" s="230"/>
      <c r="H68" s="230"/>
      <c r="I68" s="230"/>
      <c r="J68" s="230"/>
      <c r="K68" s="230" t="str">
        <f ca="1">CONCATENATE(N18/O18,"√",L18/M18)</f>
        <v>7√5</v>
      </c>
      <c r="L68" s="230"/>
      <c r="M68" s="230"/>
      <c r="N68" s="230"/>
      <c r="O68" s="230"/>
      <c r="P68" s="230"/>
      <c r="Q68" s="230"/>
      <c r="R68" s="230" t="str">
        <f ca="1">CONCATENATE(T18,"√",U18)</f>
        <v>2√6</v>
      </c>
      <c r="S68" s="230"/>
      <c r="T68" s="230"/>
      <c r="U68" s="230"/>
      <c r="V68" s="230"/>
      <c r="W68" s="230"/>
      <c r="X68" s="230"/>
      <c r="Y68" s="230" t="str">
        <f ca="1">CONCATENATE(AA18,"√",AB18)</f>
        <v>2√2</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Simplifying Using Surds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t="str">
        <f ca="1">D58</f>
        <v>6√3</v>
      </c>
      <c r="E83" s="230"/>
      <c r="F83" s="230"/>
      <c r="G83" s="230"/>
      <c r="H83" s="230"/>
      <c r="I83" s="230"/>
      <c r="J83" s="230"/>
      <c r="K83" s="230" t="str">
        <f ca="1">K58</f>
        <v>8√5</v>
      </c>
      <c r="L83" s="230"/>
      <c r="M83" s="230"/>
      <c r="N83" s="230"/>
      <c r="O83" s="230"/>
      <c r="P83" s="230"/>
      <c r="Q83" s="230"/>
      <c r="R83" s="230" t="str">
        <f ca="1">R58</f>
        <v>7√3</v>
      </c>
      <c r="S83" s="230"/>
      <c r="T83" s="230"/>
      <c r="U83" s="230"/>
      <c r="V83" s="230"/>
      <c r="W83" s="230"/>
      <c r="X83" s="230"/>
      <c r="Y83" s="230" t="str">
        <f ca="1">Y58</f>
        <v>4√7</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t="str">
        <f ca="1">D63</f>
        <v>√21</v>
      </c>
      <c r="E88" s="230"/>
      <c r="F88" s="230"/>
      <c r="G88" s="230"/>
      <c r="H88" s="230"/>
      <c r="I88" s="230"/>
      <c r="J88" s="230"/>
      <c r="K88" s="230" t="str">
        <f ca="1">K63</f>
        <v>3√6</v>
      </c>
      <c r="L88" s="230"/>
      <c r="M88" s="230"/>
      <c r="N88" s="230"/>
      <c r="O88" s="230"/>
      <c r="P88" s="230"/>
      <c r="Q88" s="230"/>
      <c r="R88" s="230" t="str">
        <f ca="1">R63</f>
        <v>10√21</v>
      </c>
      <c r="S88" s="230"/>
      <c r="T88" s="230"/>
      <c r="U88" s="230"/>
      <c r="V88" s="230"/>
      <c r="W88" s="230"/>
      <c r="X88" s="230"/>
      <c r="Y88" s="230" t="str">
        <f ca="1">Y63</f>
        <v>6√6</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√2</v>
      </c>
      <c r="E93" s="230"/>
      <c r="F93" s="230"/>
      <c r="G93" s="230"/>
      <c r="H93" s="230"/>
      <c r="I93" s="230"/>
      <c r="J93" s="230"/>
      <c r="K93" s="230" t="str">
        <f ca="1">K68</f>
        <v>7√5</v>
      </c>
      <c r="L93" s="230"/>
      <c r="M93" s="230"/>
      <c r="N93" s="230"/>
      <c r="O93" s="230"/>
      <c r="P93" s="230"/>
      <c r="Q93" s="230"/>
      <c r="R93" s="230" t="str">
        <f ca="1">R68</f>
        <v>2√6</v>
      </c>
      <c r="S93" s="230"/>
      <c r="T93" s="230"/>
      <c r="U93" s="230"/>
      <c r="V93" s="230"/>
      <c r="W93" s="230"/>
      <c r="X93" s="230"/>
      <c r="Y93" s="230" t="str">
        <f ca="1">Y68</f>
        <v>2√2</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Hj/FuQPdl0i3xSlKvMWj2x6nOj350VIFb9QgsHvoq8sUETof51sqQ3G2jLZ6LkJTt2/lJsBdm3BEqmW1w3Juuw==" saltValue="7/ifAb3y3s1T6rtXNxnw2w=="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1E00-000000000000}"/>
  </hyperlinks>
  <pageMargins left="0.25" right="0.25"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7" tint="0.79998168889431442"/>
  </sheetPr>
  <dimension ref="A1:AT98"/>
  <sheetViews>
    <sheetView zoomScaleNormal="100" workbookViewId="0"/>
  </sheetViews>
  <sheetFormatPr defaultColWidth="2.88671875" defaultRowHeight="14.4" x14ac:dyDescent="0.3"/>
  <cols>
    <col min="2" max="3" width="2.88671875" customWidth="1"/>
    <col min="5" max="8" width="2.88671875" customWidth="1"/>
    <col min="10" max="12" width="2.88671875" customWidth="1"/>
    <col min="14" max="16" width="2.88671875" customWidth="1"/>
    <col min="20" max="20" width="3" bestFit="1" customWidth="1"/>
    <col min="21" max="21" width="2.88671875" customWidth="1"/>
    <col min="23" max="25" width="2.88671875" customWidth="1"/>
    <col min="27" max="28" width="2.88671875" customWidth="1"/>
    <col min="30" max="34" width="2.88671875" customWidth="1"/>
    <col min="38" max="38" width="0" hidden="1" customWidth="1"/>
    <col min="39" max="39" width="12" hidden="1" customWidth="1"/>
    <col min="40" max="46" width="12.6640625" hidden="1" customWidth="1"/>
  </cols>
  <sheetData>
    <row r="1" spans="1:46" x14ac:dyDescent="0.3">
      <c r="A1" s="147" t="s">
        <v>201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46" x14ac:dyDescent="0.3">
      <c r="A2" s="6"/>
      <c r="B2" s="6"/>
      <c r="C2" s="6"/>
      <c r="D2" s="241" t="s">
        <v>300</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46"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46"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46"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46"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46"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46" x14ac:dyDescent="0.3">
      <c r="A8" s="151" t="s">
        <v>289</v>
      </c>
      <c r="B8" s="152" t="s">
        <v>298</v>
      </c>
      <c r="C8" s="152" t="s">
        <v>301</v>
      </c>
      <c r="D8" s="5" t="s">
        <v>0</v>
      </c>
      <c r="E8" s="5" t="str">
        <f ca="1">INDEX($AE$9:$AE$16,RANDBETWEEN(1,8))</f>
        <v>Jupiter</v>
      </c>
      <c r="F8" s="5">
        <f ca="1">VLOOKUP(E8,$AE$9:$AH$16,2,FALSE)</f>
        <v>778300000</v>
      </c>
      <c r="G8" s="5"/>
      <c r="H8" s="5"/>
      <c r="I8" s="5"/>
      <c r="J8" s="5"/>
      <c r="K8" s="5"/>
      <c r="L8" s="5"/>
      <c r="M8" s="5" t="s">
        <v>1</v>
      </c>
      <c r="N8" s="5" t="str">
        <f ca="1">INDEX($AE$9:$AE$16,RANDBETWEEN(1,8))</f>
        <v>Earth</v>
      </c>
      <c r="O8" s="5"/>
      <c r="P8" s="5">
        <f ca="1">VLOOKUP(N8,$AE$9:$AH$16,4,FALSE)</f>
        <v>12756</v>
      </c>
      <c r="Q8" s="5"/>
      <c r="R8" s="5"/>
      <c r="S8" s="5"/>
      <c r="T8" s="5"/>
      <c r="U8" s="5"/>
      <c r="V8" s="5" t="s">
        <v>2</v>
      </c>
      <c r="W8" s="5" t="str">
        <f ca="1">N8</f>
        <v>Earth</v>
      </c>
      <c r="X8" s="5">
        <f ca="1">VLOOKUP(N8,$AE$9:$AH$16,3,FALSE)</f>
        <v>5.9800000000000005E+24</v>
      </c>
      <c r="Y8" s="5">
        <f ca="1">VLOOKUP(N8,$AE$9:$AH$16,4,FALSE)</f>
        <v>12756</v>
      </c>
      <c r="Z8" s="5"/>
      <c r="AA8" s="5"/>
      <c r="AB8" s="5"/>
      <c r="AC8" s="5"/>
      <c r="AD8" s="5"/>
      <c r="AE8" s="148" t="s">
        <v>289</v>
      </c>
      <c r="AF8" s="149" t="s">
        <v>298</v>
      </c>
      <c r="AG8" s="149" t="s">
        <v>299</v>
      </c>
      <c r="AH8" s="149" t="s">
        <v>298</v>
      </c>
      <c r="AI8" s="48"/>
    </row>
    <row r="9" spans="1:46" ht="15" customHeight="1" x14ac:dyDescent="0.3">
      <c r="A9" s="153" t="s">
        <v>290</v>
      </c>
      <c r="B9" s="152" t="s">
        <v>333</v>
      </c>
      <c r="C9" s="152" t="s">
        <v>334</v>
      </c>
      <c r="D9" s="243" t="str">
        <f ca="1">CONCATENATE("The distance between the Sun and ",E8," is ",F8,"km. Write this distance in standard form.")</f>
        <v>The distance between the Sun and Jupiter is 778300000km. Write this distance in standard form.</v>
      </c>
      <c r="E9" s="243"/>
      <c r="F9" s="243"/>
      <c r="G9" s="243"/>
      <c r="H9" s="243"/>
      <c r="I9" s="243"/>
      <c r="J9" s="243"/>
      <c r="K9" s="243"/>
      <c r="L9" s="243"/>
      <c r="M9" s="243" t="str">
        <f ca="1">CONCATENATE("The diameter of ",N8," is ",P8," km. Write the volume of ",N8," in standard form to 2 significant figures.")</f>
        <v>The diameter of Earth is 12756 km. Write the volume of Earth in standard form to 2 significant figures.</v>
      </c>
      <c r="N9" s="243"/>
      <c r="O9" s="243"/>
      <c r="P9" s="243"/>
      <c r="Q9" s="243"/>
      <c r="R9" s="243"/>
      <c r="S9" s="243"/>
      <c r="T9" s="243"/>
      <c r="U9" s="243"/>
      <c r="V9" s="273" t="str">
        <f ca="1">CONCATENATE("The mass of ",W8," is ",TEXT(X8,0),"kg. Calculate the density of ",W8,", giving your answer in standard form to 3 significant figures.")</f>
        <v>The mass of Earth is 5980000000000000000000000kg. Calculate the density of Earth, giving your answer in standard form to 3 significant figures.</v>
      </c>
      <c r="W9" s="273"/>
      <c r="X9" s="273"/>
      <c r="Y9" s="273"/>
      <c r="Z9" s="273"/>
      <c r="AA9" s="273"/>
      <c r="AB9" s="273"/>
      <c r="AC9" s="273"/>
      <c r="AD9" s="273"/>
      <c r="AE9" s="150" t="s">
        <v>290</v>
      </c>
      <c r="AF9" s="149">
        <v>57900000</v>
      </c>
      <c r="AG9" s="149">
        <f>3.3*10^23</f>
        <v>3.2999999999999996E+23</v>
      </c>
      <c r="AH9" s="149">
        <v>4878</v>
      </c>
      <c r="AI9" s="48"/>
    </row>
    <row r="10" spans="1:46" ht="15" customHeight="1" x14ac:dyDescent="0.3">
      <c r="A10" s="153" t="s">
        <v>291</v>
      </c>
      <c r="B10" s="152" t="s">
        <v>335</v>
      </c>
      <c r="C10" s="152" t="s">
        <v>336</v>
      </c>
      <c r="D10" s="243"/>
      <c r="E10" s="243"/>
      <c r="F10" s="243"/>
      <c r="G10" s="243"/>
      <c r="H10" s="243"/>
      <c r="I10" s="243"/>
      <c r="J10" s="243"/>
      <c r="K10" s="243"/>
      <c r="L10" s="243"/>
      <c r="M10" s="243"/>
      <c r="N10" s="243"/>
      <c r="O10" s="243"/>
      <c r="P10" s="243"/>
      <c r="Q10" s="243"/>
      <c r="R10" s="243"/>
      <c r="S10" s="243"/>
      <c r="T10" s="243"/>
      <c r="U10" s="243"/>
      <c r="V10" s="273"/>
      <c r="W10" s="273"/>
      <c r="X10" s="273"/>
      <c r="Y10" s="273"/>
      <c r="Z10" s="273"/>
      <c r="AA10" s="273"/>
      <c r="AB10" s="273"/>
      <c r="AC10" s="273"/>
      <c r="AD10" s="273"/>
      <c r="AE10" s="150" t="s">
        <v>291</v>
      </c>
      <c r="AF10" s="149">
        <v>108200000</v>
      </c>
      <c r="AG10" s="149">
        <f>4.87*10^24</f>
        <v>4.8699999999999996E+24</v>
      </c>
      <c r="AH10" s="149">
        <v>12104</v>
      </c>
      <c r="AI10" s="48"/>
    </row>
    <row r="11" spans="1:46" ht="15" customHeight="1" x14ac:dyDescent="0.3">
      <c r="A11" s="153" t="s">
        <v>292</v>
      </c>
      <c r="B11" s="152" t="s">
        <v>337</v>
      </c>
      <c r="C11" s="152" t="s">
        <v>338</v>
      </c>
      <c r="D11" s="243"/>
      <c r="E11" s="243"/>
      <c r="F11" s="243"/>
      <c r="G11" s="243"/>
      <c r="H11" s="243"/>
      <c r="I11" s="243"/>
      <c r="J11" s="243"/>
      <c r="K11" s="243"/>
      <c r="L11" s="243"/>
      <c r="M11" s="243"/>
      <c r="N11" s="243"/>
      <c r="O11" s="243"/>
      <c r="P11" s="243"/>
      <c r="Q11" s="243"/>
      <c r="R11" s="243"/>
      <c r="S11" s="243"/>
      <c r="T11" s="243"/>
      <c r="U11" s="243"/>
      <c r="V11" s="273"/>
      <c r="W11" s="273"/>
      <c r="X11" s="273"/>
      <c r="Y11" s="273"/>
      <c r="Z11" s="273"/>
      <c r="AA11" s="273"/>
      <c r="AB11" s="273"/>
      <c r="AC11" s="273"/>
      <c r="AD11" s="273"/>
      <c r="AE11" s="150" t="s">
        <v>292</v>
      </c>
      <c r="AF11" s="149">
        <v>149600000</v>
      </c>
      <c r="AG11" s="149">
        <f>5.98*10^24</f>
        <v>5.9800000000000005E+24</v>
      </c>
      <c r="AH11" s="149">
        <v>12756</v>
      </c>
      <c r="AI11" s="48"/>
    </row>
    <row r="12" spans="1:46" ht="15" customHeight="1" x14ac:dyDescent="0.3">
      <c r="A12" s="153" t="s">
        <v>293</v>
      </c>
      <c r="B12" s="152" t="s">
        <v>339</v>
      </c>
      <c r="C12" s="152" t="s">
        <v>340</v>
      </c>
      <c r="D12" s="243"/>
      <c r="E12" s="243"/>
      <c r="F12" s="243"/>
      <c r="G12" s="243"/>
      <c r="H12" s="243"/>
      <c r="I12" s="243"/>
      <c r="J12" s="243"/>
      <c r="K12" s="243"/>
      <c r="L12" s="243"/>
      <c r="M12" s="243"/>
      <c r="N12" s="243"/>
      <c r="O12" s="243"/>
      <c r="P12" s="243"/>
      <c r="Q12" s="243"/>
      <c r="R12" s="243"/>
      <c r="S12" s="243"/>
      <c r="T12" s="243"/>
      <c r="U12" s="243"/>
      <c r="V12" s="273"/>
      <c r="W12" s="273"/>
      <c r="X12" s="273"/>
      <c r="Y12" s="273"/>
      <c r="Z12" s="273"/>
      <c r="AA12" s="273"/>
      <c r="AB12" s="273"/>
      <c r="AC12" s="273"/>
      <c r="AD12" s="273"/>
      <c r="AE12" s="150" t="s">
        <v>293</v>
      </c>
      <c r="AF12" s="149">
        <v>227900000</v>
      </c>
      <c r="AG12" s="149">
        <f>6.42*10^23</f>
        <v>6.4199999999999991E+23</v>
      </c>
      <c r="AH12" s="149">
        <v>6787</v>
      </c>
      <c r="AI12" s="48"/>
    </row>
    <row r="13" spans="1:46" ht="14.4" customHeight="1" x14ac:dyDescent="0.3">
      <c r="A13" s="151" t="s">
        <v>294</v>
      </c>
      <c r="B13" s="152" t="s">
        <v>341</v>
      </c>
      <c r="C13" s="152" t="s">
        <v>342</v>
      </c>
      <c r="D13" s="243"/>
      <c r="E13" s="243"/>
      <c r="F13" s="243"/>
      <c r="G13" s="243"/>
      <c r="H13" s="243"/>
      <c r="I13" s="243"/>
      <c r="J13" s="243"/>
      <c r="K13" s="243"/>
      <c r="L13" s="243"/>
      <c r="M13" s="243"/>
      <c r="N13" s="243"/>
      <c r="O13" s="243"/>
      <c r="P13" s="243"/>
      <c r="Q13" s="243"/>
      <c r="R13" s="243"/>
      <c r="S13" s="243"/>
      <c r="T13" s="243"/>
      <c r="U13" s="243"/>
      <c r="V13" s="273"/>
      <c r="W13" s="273"/>
      <c r="X13" s="273"/>
      <c r="Y13" s="273"/>
      <c r="Z13" s="273"/>
      <c r="AA13" s="273"/>
      <c r="AB13" s="273"/>
      <c r="AC13" s="273"/>
      <c r="AD13" s="273"/>
      <c r="AE13" s="148" t="s">
        <v>294</v>
      </c>
      <c r="AF13" s="149">
        <v>778300000</v>
      </c>
      <c r="AG13" s="149">
        <f>1.9*10^27</f>
        <v>1.8999999999999998E+27</v>
      </c>
      <c r="AH13" s="149">
        <v>142796</v>
      </c>
      <c r="AI13" s="48"/>
    </row>
    <row r="14" spans="1:46" ht="15" customHeight="1" x14ac:dyDescent="0.3">
      <c r="A14" s="153" t="s">
        <v>295</v>
      </c>
      <c r="B14" s="152" t="s">
        <v>343</v>
      </c>
      <c r="C14" s="152" t="s">
        <v>344</v>
      </c>
      <c r="D14" s="243"/>
      <c r="E14" s="243"/>
      <c r="F14" s="243"/>
      <c r="G14" s="243"/>
      <c r="H14" s="243"/>
      <c r="I14" s="243"/>
      <c r="J14" s="243"/>
      <c r="K14" s="243"/>
      <c r="L14" s="243"/>
      <c r="M14" s="243"/>
      <c r="N14" s="243"/>
      <c r="O14" s="243"/>
      <c r="P14" s="243"/>
      <c r="Q14" s="243"/>
      <c r="R14" s="243"/>
      <c r="S14" s="243"/>
      <c r="T14" s="243"/>
      <c r="U14" s="243"/>
      <c r="V14" s="273"/>
      <c r="W14" s="273"/>
      <c r="X14" s="273"/>
      <c r="Y14" s="273"/>
      <c r="Z14" s="273"/>
      <c r="AA14" s="273"/>
      <c r="AB14" s="273"/>
      <c r="AC14" s="273"/>
      <c r="AD14" s="273"/>
      <c r="AE14" s="150" t="s">
        <v>295</v>
      </c>
      <c r="AF14" s="149">
        <v>1427000000</v>
      </c>
      <c r="AG14" s="149">
        <f>5.69*10^26</f>
        <v>5.6900000000000009E+26</v>
      </c>
      <c r="AH14" s="149">
        <v>120660</v>
      </c>
      <c r="AI14" s="48"/>
      <c r="AM14" t="s">
        <v>290</v>
      </c>
      <c r="AN14" t="s">
        <v>291</v>
      </c>
      <c r="AO14" t="s">
        <v>292</v>
      </c>
      <c r="AP14" t="s">
        <v>293</v>
      </c>
      <c r="AQ14" t="s">
        <v>294</v>
      </c>
      <c r="AR14" t="s">
        <v>295</v>
      </c>
      <c r="AS14" t="s">
        <v>296</v>
      </c>
      <c r="AT14" t="s">
        <v>297</v>
      </c>
    </row>
    <row r="15" spans="1:46" ht="15" customHeight="1" x14ac:dyDescent="0.3">
      <c r="A15" s="153" t="s">
        <v>296</v>
      </c>
      <c r="B15" s="152" t="s">
        <v>345</v>
      </c>
      <c r="C15" s="152" t="s">
        <v>346</v>
      </c>
      <c r="D15" s="243"/>
      <c r="E15" s="243"/>
      <c r="F15" s="243"/>
      <c r="G15" s="243"/>
      <c r="H15" s="243"/>
      <c r="I15" s="243"/>
      <c r="J15" s="243"/>
      <c r="K15" s="243"/>
      <c r="L15" s="243"/>
      <c r="M15" s="243"/>
      <c r="N15" s="243"/>
      <c r="O15" s="243"/>
      <c r="P15" s="243"/>
      <c r="Q15" s="243"/>
      <c r="R15" s="243"/>
      <c r="S15" s="243"/>
      <c r="T15" s="243"/>
      <c r="U15" s="243"/>
      <c r="V15" s="273"/>
      <c r="W15" s="273"/>
      <c r="X15" s="273"/>
      <c r="Y15" s="273"/>
      <c r="Z15" s="273"/>
      <c r="AA15" s="273"/>
      <c r="AB15" s="273"/>
      <c r="AC15" s="273"/>
      <c r="AD15" s="273"/>
      <c r="AE15" s="150" t="s">
        <v>296</v>
      </c>
      <c r="AF15" s="149">
        <v>2871000000</v>
      </c>
      <c r="AG15" s="149">
        <f>8.68*10^25</f>
        <v>8.6800000000000001E+25</v>
      </c>
      <c r="AH15" s="149">
        <v>51118</v>
      </c>
      <c r="AI15" s="48"/>
      <c r="AL15" s="146" t="s">
        <v>290</v>
      </c>
      <c r="AN15" t="s">
        <v>314</v>
      </c>
      <c r="AO15" t="s">
        <v>316</v>
      </c>
      <c r="AP15" t="s">
        <v>317</v>
      </c>
      <c r="AQ15" t="s">
        <v>320</v>
      </c>
      <c r="AR15" t="s">
        <v>323</v>
      </c>
      <c r="AS15" t="s">
        <v>325</v>
      </c>
      <c r="AT15" t="s">
        <v>332</v>
      </c>
    </row>
    <row r="16" spans="1:46" ht="15" customHeight="1" x14ac:dyDescent="0.3">
      <c r="A16" s="153" t="s">
        <v>297</v>
      </c>
      <c r="B16" s="152" t="s">
        <v>347</v>
      </c>
      <c r="C16" s="152" t="s">
        <v>348</v>
      </c>
      <c r="D16" s="5" t="s">
        <v>3</v>
      </c>
      <c r="E16" s="5" t="str">
        <f ca="1">INDEX($AE$9:$AE$16,RANDBETWEEN(1,8))</f>
        <v>Venus</v>
      </c>
      <c r="F16" s="5">
        <f ca="1">VLOOKUP(E16,$AE$9:$AH$16,2,FALSE)</f>
        <v>108200000</v>
      </c>
      <c r="G16" s="5"/>
      <c r="H16" s="5"/>
      <c r="I16" s="5"/>
      <c r="J16" s="5"/>
      <c r="K16" s="5"/>
      <c r="L16" s="5"/>
      <c r="M16" s="5" t="s">
        <v>4</v>
      </c>
      <c r="N16" s="5" t="str">
        <f ca="1">INDEX($AE$9:$AE$16,RANDBETWEEN(1,8))</f>
        <v>Neptune</v>
      </c>
      <c r="O16" s="5">
        <f ca="1">VLOOKUP(N16,$AE$9:$AH$16,2,FALSE)</f>
        <v>4497100000</v>
      </c>
      <c r="P16" s="5"/>
      <c r="Q16" s="5"/>
      <c r="R16" s="5"/>
      <c r="S16" s="5"/>
      <c r="T16" s="5"/>
      <c r="U16" s="5"/>
      <c r="V16" s="5" t="s">
        <v>5</v>
      </c>
      <c r="W16" s="5" t="str">
        <f ca="1">INDEX($AE$9:$AE$16,Y16)</f>
        <v>Saturn</v>
      </c>
      <c r="X16" s="5">
        <f ca="1">VLOOKUP(W16,$AE$9:$AH$16,2,FALSE)</f>
        <v>1427000000</v>
      </c>
      <c r="Y16" s="5">
        <f ca="1">RANDBETWEEN(1,7)</f>
        <v>6</v>
      </c>
      <c r="Z16" s="5" t="str">
        <f ca="1">INDEX($AE$9:$AE$16,AB16)</f>
        <v>Uranus</v>
      </c>
      <c r="AA16" s="5">
        <f ca="1">VLOOKUP(Z16,$AE$9:$AH$16,2,FALSE)</f>
        <v>2871000000</v>
      </c>
      <c r="AB16" s="5">
        <f ca="1">Y16+RANDBETWEEN(-1,-1)^RANDBETWEEN(0,1)</f>
        <v>7</v>
      </c>
      <c r="AC16" s="5"/>
      <c r="AD16" s="5"/>
      <c r="AE16" s="150" t="s">
        <v>297</v>
      </c>
      <c r="AF16" s="149">
        <v>4497100000</v>
      </c>
      <c r="AG16" s="149">
        <f>1.02*10^26</f>
        <v>1.0200000000000001E+26</v>
      </c>
      <c r="AH16" s="149">
        <v>48600</v>
      </c>
      <c r="AI16" s="48"/>
      <c r="AL16" s="146" t="s">
        <v>291</v>
      </c>
      <c r="AM16" t="s">
        <v>314</v>
      </c>
      <c r="AO16" t="s">
        <v>315</v>
      </c>
      <c r="AP16" t="s">
        <v>318</v>
      </c>
      <c r="AQ16" t="s">
        <v>320</v>
      </c>
      <c r="AR16" t="s">
        <v>323</v>
      </c>
      <c r="AS16" t="s">
        <v>325</v>
      </c>
      <c r="AT16" t="s">
        <v>332</v>
      </c>
    </row>
    <row r="17" spans="1:46" ht="15" customHeight="1" x14ac:dyDescent="0.3">
      <c r="A17" s="152"/>
      <c r="B17" s="152"/>
      <c r="C17" s="152"/>
      <c r="D17" s="289" t="str">
        <f ca="1">CONCATENATE("The distance between the Sun and ",E16," is ",F16,"km. Given that the speed of light is 3 × 10⁸ m/s, calculate how long it will take light from The Sun to reach ",E16,", giving your answer to an appropriate degree of accuracy.")</f>
        <v>The distance between the Sun and Venus is 108200000km. Given that the speed of light is 3 × 10⁸ m/s, calculate how long it will take light from The Sun to reach Venus, giving your answer to an appropriate degree of accuracy.</v>
      </c>
      <c r="E17" s="289"/>
      <c r="F17" s="289"/>
      <c r="G17" s="289"/>
      <c r="H17" s="289"/>
      <c r="I17" s="289"/>
      <c r="J17" s="289"/>
      <c r="K17" s="289"/>
      <c r="L17" s="289"/>
      <c r="M17" s="273" t="str">
        <f ca="1">CONCATENATE("The mean distance between ",N16," and the Sun is ",TEXT(O16,0),"km. Write the length of ",N16,"'s orbit in standard form to 1 significant figure.")</f>
        <v>The mean distance between Neptune and the Sun is 4497100000km. Write the length of Neptune's orbit in standard form to 1 significant figure.</v>
      </c>
      <c r="N17" s="273"/>
      <c r="O17" s="273"/>
      <c r="P17" s="273"/>
      <c r="Q17" s="273"/>
      <c r="R17" s="273"/>
      <c r="S17" s="273"/>
      <c r="T17" s="273"/>
      <c r="U17" s="273"/>
      <c r="V17" s="289" t="str">
        <f ca="1">CONCATENATE("The distance between the Sun and ",W16," is ",X16,"km, and the distance between the Sun and ",Z16," is ",AA16,"km. How much space is between their orbits? Give your answer in standard form to 2 s.f. Write any assumptions that you make.")</f>
        <v>The distance between the Sun and Saturn is 1427000000km, and the distance between the Sun and Uranus is 2871000000km. How much space is between their orbits? Give your answer in standard form to 2 s.f. Write any assumptions that you make.</v>
      </c>
      <c r="W17" s="289"/>
      <c r="X17" s="289"/>
      <c r="Y17" s="289"/>
      <c r="Z17" s="289"/>
      <c r="AA17" s="289"/>
      <c r="AB17" s="289"/>
      <c r="AC17" s="289"/>
      <c r="AD17" s="289"/>
      <c r="AE17" s="150"/>
      <c r="AF17" s="149"/>
      <c r="AG17" s="149"/>
      <c r="AH17" s="149"/>
      <c r="AI17" s="48"/>
      <c r="AL17" s="146" t="s">
        <v>292</v>
      </c>
      <c r="AM17" t="s">
        <v>316</v>
      </c>
      <c r="AN17" t="s">
        <v>315</v>
      </c>
      <c r="AP17" t="s">
        <v>319</v>
      </c>
      <c r="AQ17" t="s">
        <v>321</v>
      </c>
      <c r="AR17" t="s">
        <v>323</v>
      </c>
      <c r="AS17" t="s">
        <v>325</v>
      </c>
      <c r="AT17" t="s">
        <v>332</v>
      </c>
    </row>
    <row r="18" spans="1:46" ht="14.4" customHeight="1" x14ac:dyDescent="0.3">
      <c r="A18" s="151" t="s">
        <v>289</v>
      </c>
      <c r="B18" s="152" t="s">
        <v>302</v>
      </c>
      <c r="C18" s="152" t="s">
        <v>303</v>
      </c>
      <c r="D18" s="289"/>
      <c r="E18" s="289"/>
      <c r="F18" s="289"/>
      <c r="G18" s="289"/>
      <c r="H18" s="289"/>
      <c r="I18" s="289"/>
      <c r="J18" s="289"/>
      <c r="K18" s="289"/>
      <c r="L18" s="289"/>
      <c r="M18" s="273"/>
      <c r="N18" s="273"/>
      <c r="O18" s="273"/>
      <c r="P18" s="273"/>
      <c r="Q18" s="273"/>
      <c r="R18" s="273"/>
      <c r="S18" s="273"/>
      <c r="T18" s="273"/>
      <c r="U18" s="273"/>
      <c r="V18" s="289"/>
      <c r="W18" s="289"/>
      <c r="X18" s="289"/>
      <c r="Y18" s="289"/>
      <c r="Z18" s="289"/>
      <c r="AA18" s="289"/>
      <c r="AB18" s="289"/>
      <c r="AC18" s="289"/>
      <c r="AD18" s="289"/>
      <c r="AE18" s="148"/>
      <c r="AF18" s="149"/>
      <c r="AG18" s="148"/>
      <c r="AH18" s="149"/>
      <c r="AI18" s="48"/>
      <c r="AL18" s="146" t="s">
        <v>293</v>
      </c>
      <c r="AM18" t="s">
        <v>317</v>
      </c>
      <c r="AN18" t="s">
        <v>318</v>
      </c>
      <c r="AO18" t="s">
        <v>319</v>
      </c>
      <c r="AQ18" t="s">
        <v>322</v>
      </c>
      <c r="AR18" t="s">
        <v>323</v>
      </c>
      <c r="AS18" t="s">
        <v>326</v>
      </c>
      <c r="AT18" t="s">
        <v>332</v>
      </c>
    </row>
    <row r="19" spans="1:46" ht="15" customHeight="1" x14ac:dyDescent="0.3">
      <c r="A19" s="153" t="s">
        <v>290</v>
      </c>
      <c r="B19" s="152" t="s">
        <v>349</v>
      </c>
      <c r="C19" s="152">
        <v>5.4298762281163153</v>
      </c>
      <c r="D19" s="289"/>
      <c r="E19" s="289"/>
      <c r="F19" s="289"/>
      <c r="G19" s="289"/>
      <c r="H19" s="289"/>
      <c r="I19" s="289"/>
      <c r="J19" s="289"/>
      <c r="K19" s="289"/>
      <c r="L19" s="289"/>
      <c r="M19" s="273"/>
      <c r="N19" s="273"/>
      <c r="O19" s="273"/>
      <c r="P19" s="273"/>
      <c r="Q19" s="273"/>
      <c r="R19" s="273"/>
      <c r="S19" s="273"/>
      <c r="T19" s="273"/>
      <c r="U19" s="273"/>
      <c r="V19" s="289"/>
      <c r="W19" s="289"/>
      <c r="X19" s="289"/>
      <c r="Y19" s="289"/>
      <c r="Z19" s="289"/>
      <c r="AA19" s="289"/>
      <c r="AB19" s="289"/>
      <c r="AC19" s="289"/>
      <c r="AD19" s="289"/>
      <c r="AE19" s="148" t="s">
        <v>289</v>
      </c>
      <c r="AF19" s="149" t="s">
        <v>298</v>
      </c>
      <c r="AG19" s="149" t="s">
        <v>305</v>
      </c>
      <c r="AH19" s="149"/>
      <c r="AI19" s="48"/>
      <c r="AL19" s="146" t="s">
        <v>294</v>
      </c>
      <c r="AM19" t="s">
        <v>320</v>
      </c>
      <c r="AN19" t="s">
        <v>320</v>
      </c>
      <c r="AO19" t="s">
        <v>321</v>
      </c>
      <c r="AP19" t="s">
        <v>322</v>
      </c>
      <c r="AR19" t="s">
        <v>324</v>
      </c>
      <c r="AS19" t="s">
        <v>327</v>
      </c>
      <c r="AT19" t="s">
        <v>331</v>
      </c>
    </row>
    <row r="20" spans="1:46" ht="15" customHeight="1" x14ac:dyDescent="0.3">
      <c r="A20" s="153" t="s">
        <v>291</v>
      </c>
      <c r="B20" s="152" t="s">
        <v>350</v>
      </c>
      <c r="C20" s="152">
        <v>5.244977075684182</v>
      </c>
      <c r="D20" s="289"/>
      <c r="E20" s="289"/>
      <c r="F20" s="289"/>
      <c r="G20" s="289"/>
      <c r="H20" s="289"/>
      <c r="I20" s="289"/>
      <c r="J20" s="289"/>
      <c r="K20" s="289"/>
      <c r="L20" s="289"/>
      <c r="M20" s="273"/>
      <c r="N20" s="273"/>
      <c r="O20" s="273"/>
      <c r="P20" s="273"/>
      <c r="Q20" s="273"/>
      <c r="R20" s="273"/>
      <c r="S20" s="273"/>
      <c r="T20" s="273"/>
      <c r="U20" s="273"/>
      <c r="V20" s="289"/>
      <c r="W20" s="289"/>
      <c r="X20" s="289"/>
      <c r="Y20" s="289"/>
      <c r="Z20" s="289"/>
      <c r="AA20" s="289"/>
      <c r="AB20" s="289"/>
      <c r="AC20" s="289"/>
      <c r="AD20" s="289"/>
      <c r="AE20" s="150" t="s">
        <v>290</v>
      </c>
      <c r="AF20" s="149">
        <v>57900000</v>
      </c>
      <c r="AG20" s="149" t="s">
        <v>306</v>
      </c>
      <c r="AH20" s="149"/>
      <c r="AI20" s="48"/>
      <c r="AL20" s="146" t="s">
        <v>295</v>
      </c>
      <c r="AM20" t="s">
        <v>323</v>
      </c>
      <c r="AN20" t="s">
        <v>323</v>
      </c>
      <c r="AO20" t="s">
        <v>323</v>
      </c>
      <c r="AP20" t="s">
        <v>323</v>
      </c>
      <c r="AQ20" t="s">
        <v>324</v>
      </c>
      <c r="AS20" t="s">
        <v>328</v>
      </c>
      <c r="AT20" t="s">
        <v>330</v>
      </c>
    </row>
    <row r="21" spans="1:46" ht="15" customHeight="1" x14ac:dyDescent="0.3">
      <c r="A21" s="153" t="s">
        <v>292</v>
      </c>
      <c r="B21" s="152" t="s">
        <v>351</v>
      </c>
      <c r="C21" s="152">
        <v>5.5024870669616801</v>
      </c>
      <c r="D21" s="289"/>
      <c r="E21" s="289"/>
      <c r="F21" s="289"/>
      <c r="G21" s="289"/>
      <c r="H21" s="289"/>
      <c r="I21" s="289"/>
      <c r="J21" s="289"/>
      <c r="K21" s="289"/>
      <c r="L21" s="289"/>
      <c r="M21" s="273"/>
      <c r="N21" s="273"/>
      <c r="O21" s="273"/>
      <c r="P21" s="273"/>
      <c r="Q21" s="273"/>
      <c r="R21" s="273"/>
      <c r="S21" s="273"/>
      <c r="T21" s="273"/>
      <c r="U21" s="273"/>
      <c r="V21" s="289"/>
      <c r="W21" s="289"/>
      <c r="X21" s="289"/>
      <c r="Y21" s="289"/>
      <c r="Z21" s="289"/>
      <c r="AA21" s="289"/>
      <c r="AB21" s="289"/>
      <c r="AC21" s="289"/>
      <c r="AD21" s="289"/>
      <c r="AE21" s="150" t="s">
        <v>291</v>
      </c>
      <c r="AF21" s="149">
        <v>108200000</v>
      </c>
      <c r="AG21" s="149" t="s">
        <v>312</v>
      </c>
      <c r="AH21" s="149"/>
      <c r="AI21" s="48"/>
      <c r="AL21" s="146" t="s">
        <v>296</v>
      </c>
      <c r="AM21" t="s">
        <v>325</v>
      </c>
      <c r="AN21" t="s">
        <v>325</v>
      </c>
      <c r="AO21" t="s">
        <v>325</v>
      </c>
      <c r="AP21" t="s">
        <v>326</v>
      </c>
      <c r="AQ21" t="s">
        <v>327</v>
      </c>
      <c r="AR21" t="s">
        <v>328</v>
      </c>
      <c r="AT21" t="s">
        <v>329</v>
      </c>
    </row>
    <row r="22" spans="1:46" ht="15" customHeight="1" x14ac:dyDescent="0.3">
      <c r="A22" s="153" t="s">
        <v>293</v>
      </c>
      <c r="B22" s="152" t="s">
        <v>352</v>
      </c>
      <c r="C22" s="152">
        <v>3.9219572789544941</v>
      </c>
      <c r="D22" s="289"/>
      <c r="E22" s="289"/>
      <c r="F22" s="289"/>
      <c r="G22" s="289"/>
      <c r="H22" s="289"/>
      <c r="I22" s="289"/>
      <c r="J22" s="289"/>
      <c r="K22" s="289"/>
      <c r="L22" s="289"/>
      <c r="M22" s="273"/>
      <c r="N22" s="273"/>
      <c r="O22" s="273"/>
      <c r="P22" s="273"/>
      <c r="Q22" s="273"/>
      <c r="R22" s="273"/>
      <c r="S22" s="273"/>
      <c r="T22" s="273"/>
      <c r="U22" s="273"/>
      <c r="V22" s="289"/>
      <c r="W22" s="289"/>
      <c r="X22" s="289"/>
      <c r="Y22" s="289"/>
      <c r="Z22" s="289"/>
      <c r="AA22" s="289"/>
      <c r="AB22" s="289"/>
      <c r="AC22" s="289"/>
      <c r="AD22" s="289"/>
      <c r="AE22" s="150" t="s">
        <v>292</v>
      </c>
      <c r="AF22" s="149">
        <v>149600000</v>
      </c>
      <c r="AG22" s="149" t="s">
        <v>307</v>
      </c>
      <c r="AH22" s="149"/>
      <c r="AI22" s="48"/>
      <c r="AL22" s="146" t="s">
        <v>297</v>
      </c>
      <c r="AM22" t="s">
        <v>332</v>
      </c>
      <c r="AN22" t="s">
        <v>332</v>
      </c>
      <c r="AO22" t="s">
        <v>332</v>
      </c>
      <c r="AP22" t="s">
        <v>332</v>
      </c>
      <c r="AQ22" t="s">
        <v>331</v>
      </c>
      <c r="AR22" t="s">
        <v>330</v>
      </c>
      <c r="AS22" t="s">
        <v>329</v>
      </c>
    </row>
    <row r="23" spans="1:46" ht="14.4" customHeight="1" x14ac:dyDescent="0.3">
      <c r="A23" s="151" t="s">
        <v>294</v>
      </c>
      <c r="B23" s="152" t="s">
        <v>353</v>
      </c>
      <c r="C23" s="152">
        <v>1.2462548247889915</v>
      </c>
      <c r="D23" s="289"/>
      <c r="E23" s="289"/>
      <c r="F23" s="289"/>
      <c r="G23" s="289"/>
      <c r="H23" s="289"/>
      <c r="I23" s="289"/>
      <c r="J23" s="289"/>
      <c r="K23" s="289"/>
      <c r="L23" s="289"/>
      <c r="M23" s="273"/>
      <c r="N23" s="273"/>
      <c r="O23" s="273"/>
      <c r="P23" s="273"/>
      <c r="Q23" s="273"/>
      <c r="R23" s="273"/>
      <c r="S23" s="273"/>
      <c r="T23" s="273"/>
      <c r="U23" s="273"/>
      <c r="V23" s="289"/>
      <c r="W23" s="289"/>
      <c r="X23" s="289"/>
      <c r="Y23" s="289"/>
      <c r="Z23" s="289"/>
      <c r="AA23" s="289"/>
      <c r="AB23" s="289"/>
      <c r="AC23" s="289"/>
      <c r="AD23" s="289"/>
      <c r="AE23" s="150" t="s">
        <v>293</v>
      </c>
      <c r="AF23" s="149">
        <v>227900000</v>
      </c>
      <c r="AG23" s="149" t="s">
        <v>308</v>
      </c>
      <c r="AH23" s="149"/>
      <c r="AI23" s="48"/>
    </row>
    <row r="24" spans="1:46" x14ac:dyDescent="0.3">
      <c r="A24" s="153" t="s">
        <v>295</v>
      </c>
      <c r="B24" s="154" t="s">
        <v>304</v>
      </c>
      <c r="C24" s="152">
        <v>0.61861960827483942</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148" t="s">
        <v>294</v>
      </c>
      <c r="AF24" s="149">
        <v>778300000</v>
      </c>
      <c r="AG24" s="149" t="s">
        <v>309</v>
      </c>
      <c r="AH24" s="149"/>
    </row>
    <row r="25" spans="1:46" x14ac:dyDescent="0.3">
      <c r="A25" s="153" t="s">
        <v>296</v>
      </c>
      <c r="B25" s="152" t="s">
        <v>354</v>
      </c>
      <c r="C25" s="152">
        <v>1.2410793296474787</v>
      </c>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150" t="s">
        <v>295</v>
      </c>
      <c r="AF25" s="149">
        <v>1427000000</v>
      </c>
      <c r="AG25" s="149" t="s">
        <v>310</v>
      </c>
      <c r="AH25" s="149"/>
    </row>
    <row r="26" spans="1:46" x14ac:dyDescent="0.3">
      <c r="A26" s="153" t="s">
        <v>297</v>
      </c>
      <c r="B26" s="152" t="s">
        <v>355</v>
      </c>
      <c r="C26" s="152">
        <v>1.6970425915287295</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150" t="s">
        <v>296</v>
      </c>
      <c r="AF26" s="149">
        <v>2871000000</v>
      </c>
      <c r="AG26" s="149" t="s">
        <v>311</v>
      </c>
      <c r="AH26" s="149"/>
    </row>
    <row r="27" spans="1:46" x14ac:dyDescent="0.3">
      <c r="A27" s="152"/>
      <c r="B27" s="152"/>
      <c r="C27" s="152"/>
      <c r="D27" s="241" t="str">
        <f>D2</f>
        <v>Standard Form in Context I</v>
      </c>
      <c r="E27" s="241"/>
      <c r="F27" s="241"/>
      <c r="G27" s="241"/>
      <c r="H27" s="241"/>
      <c r="I27" s="241"/>
      <c r="J27" s="241"/>
      <c r="K27" s="241"/>
      <c r="L27" s="241"/>
      <c r="M27" s="241"/>
      <c r="N27" s="241"/>
      <c r="O27" s="241"/>
      <c r="P27" s="241"/>
      <c r="Q27" s="241"/>
      <c r="R27" s="241"/>
      <c r="S27" s="241"/>
      <c r="T27" s="241"/>
      <c r="U27" s="241"/>
      <c r="V27" s="241"/>
      <c r="W27" s="241"/>
      <c r="X27" s="241"/>
      <c r="Y27" s="241"/>
      <c r="Z27" s="241"/>
      <c r="AA27" s="6"/>
      <c r="AB27" s="6"/>
      <c r="AC27" s="6"/>
      <c r="AD27" s="6"/>
      <c r="AE27" s="150" t="s">
        <v>297</v>
      </c>
      <c r="AF27" s="149">
        <v>4497100000</v>
      </c>
      <c r="AG27" s="149" t="s">
        <v>357</v>
      </c>
      <c r="AH27" s="149"/>
    </row>
    <row r="28" spans="1:46" x14ac:dyDescent="0.3">
      <c r="A28" s="152"/>
      <c r="B28" s="152"/>
      <c r="C28" s="152"/>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6"/>
      <c r="AB28" s="6"/>
      <c r="AC28" s="6"/>
      <c r="AD28" s="6"/>
      <c r="AE28" s="149"/>
      <c r="AF28" s="149"/>
      <c r="AG28" s="149"/>
      <c r="AH28" s="149"/>
    </row>
    <row r="29" spans="1:46" x14ac:dyDescent="0.3">
      <c r="A29" s="152"/>
      <c r="B29" s="152"/>
      <c r="C29" s="152"/>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6"/>
      <c r="AB29" s="6"/>
      <c r="AC29" s="6"/>
      <c r="AD29" s="6"/>
      <c r="AE29" s="149"/>
      <c r="AF29" s="149"/>
      <c r="AG29" s="149"/>
      <c r="AH29" s="149"/>
    </row>
    <row r="30" spans="1:46" x14ac:dyDescent="0.3">
      <c r="A30" s="151" t="s">
        <v>289</v>
      </c>
      <c r="B30" s="152" t="s">
        <v>298</v>
      </c>
      <c r="C30" s="152" t="s">
        <v>313</v>
      </c>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6"/>
      <c r="AB30" s="6"/>
      <c r="AC30" s="6"/>
      <c r="AD30" s="6"/>
      <c r="AE30" s="149"/>
      <c r="AF30" s="149"/>
      <c r="AG30" s="149"/>
      <c r="AH30" s="149"/>
    </row>
    <row r="31" spans="1:46" x14ac:dyDescent="0.3">
      <c r="A31" s="153" t="s">
        <v>290</v>
      </c>
      <c r="B31" s="152">
        <v>57900000</v>
      </c>
      <c r="C31" s="152" t="s">
        <v>358</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6"/>
      <c r="AB31" s="6"/>
      <c r="AC31" s="6"/>
      <c r="AD31" s="6"/>
      <c r="AE31" s="149"/>
      <c r="AF31" s="149"/>
      <c r="AG31" s="149"/>
      <c r="AH31" s="149"/>
    </row>
    <row r="32" spans="1:46" x14ac:dyDescent="0.3">
      <c r="A32" s="153" t="s">
        <v>291</v>
      </c>
      <c r="B32" s="152">
        <v>108200000</v>
      </c>
      <c r="C32" s="152" t="s">
        <v>359</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149"/>
      <c r="AF32" s="149"/>
      <c r="AG32" s="149"/>
      <c r="AH32" s="149"/>
    </row>
    <row r="33" spans="1:38" x14ac:dyDescent="0.3">
      <c r="A33" s="153" t="s">
        <v>292</v>
      </c>
      <c r="B33" s="152">
        <v>149600000</v>
      </c>
      <c r="C33" s="152" t="s">
        <v>360</v>
      </c>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148"/>
      <c r="AF33" s="149"/>
      <c r="AG33" s="149"/>
      <c r="AH33" s="149"/>
    </row>
    <row r="34" spans="1:38" ht="15" customHeight="1" x14ac:dyDescent="0.3">
      <c r="A34" s="153" t="s">
        <v>293</v>
      </c>
      <c r="B34" s="152">
        <v>227900000</v>
      </c>
      <c r="C34" s="152" t="s">
        <v>361</v>
      </c>
      <c r="D34" s="243" t="str">
        <f ca="1">D9</f>
        <v>The distance between the Sun and Jupiter is 778300000km. Write this distance in standard form.</v>
      </c>
      <c r="E34" s="243"/>
      <c r="F34" s="243"/>
      <c r="G34" s="243"/>
      <c r="H34" s="243"/>
      <c r="I34" s="243"/>
      <c r="J34" s="243"/>
      <c r="K34" s="243"/>
      <c r="L34" s="243"/>
      <c r="M34" s="243" t="str">
        <f ca="1">M9</f>
        <v>The diameter of Earth is 12756 km. Write the volume of Earth in standard form to 2 significant figures.</v>
      </c>
      <c r="N34" s="243"/>
      <c r="O34" s="243"/>
      <c r="P34" s="243"/>
      <c r="Q34" s="243"/>
      <c r="R34" s="243"/>
      <c r="S34" s="243"/>
      <c r="T34" s="243"/>
      <c r="U34" s="243"/>
      <c r="V34" s="273" t="str">
        <f ca="1">V9</f>
        <v>The mass of Earth is 5980000000000000000000000kg. Calculate the density of Earth, giving your answer in standard form to 3 significant figures.</v>
      </c>
      <c r="W34" s="273"/>
      <c r="X34" s="273"/>
      <c r="Y34" s="273"/>
      <c r="Z34" s="273"/>
      <c r="AA34" s="273"/>
      <c r="AB34" s="273"/>
      <c r="AC34" s="273"/>
      <c r="AD34" s="273"/>
      <c r="AE34" s="150"/>
      <c r="AF34" s="149"/>
      <c r="AG34" s="149"/>
      <c r="AH34" s="149"/>
    </row>
    <row r="35" spans="1:38" ht="15" customHeight="1" x14ac:dyDescent="0.3">
      <c r="A35" s="151" t="s">
        <v>294</v>
      </c>
      <c r="B35" s="152">
        <v>778300000</v>
      </c>
      <c r="C35" s="152" t="s">
        <v>356</v>
      </c>
      <c r="D35" s="243"/>
      <c r="E35" s="243"/>
      <c r="F35" s="243"/>
      <c r="G35" s="243"/>
      <c r="H35" s="243"/>
      <c r="I35" s="243"/>
      <c r="J35" s="243"/>
      <c r="K35" s="243"/>
      <c r="L35" s="243"/>
      <c r="M35" s="243"/>
      <c r="N35" s="243"/>
      <c r="O35" s="243"/>
      <c r="P35" s="243"/>
      <c r="Q35" s="243"/>
      <c r="R35" s="243"/>
      <c r="S35" s="243"/>
      <c r="T35" s="243"/>
      <c r="U35" s="243"/>
      <c r="V35" s="273"/>
      <c r="W35" s="273"/>
      <c r="X35" s="273"/>
      <c r="Y35" s="273"/>
      <c r="Z35" s="273"/>
      <c r="AA35" s="273"/>
      <c r="AB35" s="273"/>
      <c r="AC35" s="273"/>
      <c r="AD35" s="273"/>
      <c r="AE35" s="150"/>
      <c r="AF35" s="149"/>
      <c r="AG35" s="149"/>
      <c r="AH35" s="149"/>
    </row>
    <row r="36" spans="1:38" ht="15" customHeight="1" x14ac:dyDescent="0.3">
      <c r="A36" s="153" t="s">
        <v>295</v>
      </c>
      <c r="B36" s="152">
        <v>1427000000</v>
      </c>
      <c r="C36" s="152" t="s">
        <v>356</v>
      </c>
      <c r="D36" s="243"/>
      <c r="E36" s="243"/>
      <c r="F36" s="243"/>
      <c r="G36" s="243"/>
      <c r="H36" s="243"/>
      <c r="I36" s="243"/>
      <c r="J36" s="243"/>
      <c r="K36" s="243"/>
      <c r="L36" s="243"/>
      <c r="M36" s="243"/>
      <c r="N36" s="243"/>
      <c r="O36" s="243"/>
      <c r="P36" s="243"/>
      <c r="Q36" s="243"/>
      <c r="R36" s="243"/>
      <c r="S36" s="243"/>
      <c r="T36" s="243"/>
      <c r="U36" s="243"/>
      <c r="V36" s="273"/>
      <c r="W36" s="273"/>
      <c r="X36" s="273"/>
      <c r="Y36" s="273"/>
      <c r="Z36" s="273"/>
      <c r="AA36" s="273"/>
      <c r="AB36" s="273"/>
      <c r="AC36" s="273"/>
      <c r="AD36" s="273"/>
      <c r="AE36" s="150"/>
      <c r="AF36" s="149"/>
      <c r="AG36" s="149"/>
      <c r="AH36" s="149"/>
    </row>
    <row r="37" spans="1:38" ht="15" customHeight="1" x14ac:dyDescent="0.3">
      <c r="A37" s="153" t="s">
        <v>296</v>
      </c>
      <c r="B37" s="152">
        <v>2871000000</v>
      </c>
      <c r="C37" s="152" t="s">
        <v>362</v>
      </c>
      <c r="D37" s="243"/>
      <c r="E37" s="243"/>
      <c r="F37" s="243"/>
      <c r="G37" s="243"/>
      <c r="H37" s="243"/>
      <c r="I37" s="243"/>
      <c r="J37" s="243"/>
      <c r="K37" s="243"/>
      <c r="L37" s="243"/>
      <c r="M37" s="243"/>
      <c r="N37" s="243"/>
      <c r="O37" s="243"/>
      <c r="P37" s="243"/>
      <c r="Q37" s="243"/>
      <c r="R37" s="243"/>
      <c r="S37" s="243"/>
      <c r="T37" s="243"/>
      <c r="U37" s="243"/>
      <c r="V37" s="273"/>
      <c r="W37" s="273"/>
      <c r="X37" s="273"/>
      <c r="Y37" s="273"/>
      <c r="Z37" s="273"/>
      <c r="AA37" s="273"/>
      <c r="AB37" s="273"/>
      <c r="AC37" s="273"/>
      <c r="AD37" s="273"/>
      <c r="AE37" s="150"/>
      <c r="AF37" s="149"/>
      <c r="AG37" s="149"/>
      <c r="AH37" s="149"/>
    </row>
    <row r="38" spans="1:38" x14ac:dyDescent="0.3">
      <c r="A38" s="153" t="s">
        <v>297</v>
      </c>
      <c r="B38" s="152">
        <v>4497100000</v>
      </c>
      <c r="C38" s="152" t="s">
        <v>362</v>
      </c>
      <c r="D38" s="243"/>
      <c r="E38" s="243"/>
      <c r="F38" s="243"/>
      <c r="G38" s="243"/>
      <c r="H38" s="243"/>
      <c r="I38" s="243"/>
      <c r="J38" s="243"/>
      <c r="K38" s="243"/>
      <c r="L38" s="243"/>
      <c r="M38" s="243"/>
      <c r="N38" s="243"/>
      <c r="O38" s="243"/>
      <c r="P38" s="243"/>
      <c r="Q38" s="243"/>
      <c r="R38" s="243"/>
      <c r="S38" s="243"/>
      <c r="T38" s="243"/>
      <c r="U38" s="243"/>
      <c r="V38" s="273"/>
      <c r="W38" s="273"/>
      <c r="X38" s="273"/>
      <c r="Y38" s="273"/>
      <c r="Z38" s="273"/>
      <c r="AA38" s="273"/>
      <c r="AB38" s="273"/>
      <c r="AC38" s="273"/>
      <c r="AD38" s="273"/>
      <c r="AE38" s="148"/>
      <c r="AF38" s="149"/>
      <c r="AG38" s="149"/>
      <c r="AH38" s="149"/>
    </row>
    <row r="39" spans="1:38" ht="15" customHeight="1" x14ac:dyDescent="0.3">
      <c r="A39" s="152"/>
      <c r="B39" s="152"/>
      <c r="C39" s="152"/>
      <c r="D39" s="243"/>
      <c r="E39" s="243"/>
      <c r="F39" s="243"/>
      <c r="G39" s="243"/>
      <c r="H39" s="243"/>
      <c r="I39" s="243"/>
      <c r="J39" s="243"/>
      <c r="K39" s="243"/>
      <c r="L39" s="243"/>
      <c r="M39" s="243"/>
      <c r="N39" s="243"/>
      <c r="O39" s="243"/>
      <c r="P39" s="243"/>
      <c r="Q39" s="243"/>
      <c r="R39" s="243"/>
      <c r="S39" s="243"/>
      <c r="T39" s="243"/>
      <c r="U39" s="243"/>
      <c r="V39" s="273"/>
      <c r="W39" s="273"/>
      <c r="X39" s="273"/>
      <c r="Y39" s="273"/>
      <c r="Z39" s="273"/>
      <c r="AA39" s="273"/>
      <c r="AB39" s="273"/>
      <c r="AC39" s="273"/>
      <c r="AD39" s="273"/>
      <c r="AE39" s="150"/>
      <c r="AF39" s="149"/>
      <c r="AG39" s="149"/>
      <c r="AH39" s="149"/>
    </row>
    <row r="40" spans="1:38" ht="15" customHeight="1" x14ac:dyDescent="0.3">
      <c r="A40" s="152"/>
      <c r="B40" s="152"/>
      <c r="C40" s="152"/>
      <c r="D40" s="243"/>
      <c r="E40" s="243"/>
      <c r="F40" s="243"/>
      <c r="G40" s="243"/>
      <c r="H40" s="243"/>
      <c r="I40" s="243"/>
      <c r="J40" s="243"/>
      <c r="K40" s="243"/>
      <c r="L40" s="243"/>
      <c r="M40" s="243"/>
      <c r="N40" s="243"/>
      <c r="O40" s="243"/>
      <c r="P40" s="243"/>
      <c r="Q40" s="243"/>
      <c r="R40" s="243"/>
      <c r="S40" s="243"/>
      <c r="T40" s="243"/>
      <c r="U40" s="243"/>
      <c r="V40" s="273"/>
      <c r="W40" s="273"/>
      <c r="X40" s="273"/>
      <c r="Y40" s="273"/>
      <c r="Z40" s="273"/>
      <c r="AA40" s="273"/>
      <c r="AB40" s="273"/>
      <c r="AC40" s="273"/>
      <c r="AD40" s="273"/>
      <c r="AE40" s="150"/>
      <c r="AF40" s="149"/>
      <c r="AG40" s="149"/>
      <c r="AH40" s="149"/>
    </row>
    <row r="41" spans="1:38" ht="15" customHeight="1" x14ac:dyDescent="0.3">
      <c r="A41" s="152"/>
      <c r="B41" s="152"/>
      <c r="C41" s="152"/>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50"/>
      <c r="AF41" s="149"/>
      <c r="AG41" s="149"/>
      <c r="AH41" s="149"/>
    </row>
    <row r="42" spans="1:38" ht="15" customHeight="1" x14ac:dyDescent="0.3">
      <c r="A42" s="152"/>
      <c r="B42" s="152"/>
      <c r="C42" s="152"/>
      <c r="D42" s="290" t="str">
        <f ca="1">D17</f>
        <v>The distance between the Sun and Venus is 108200000km. Given that the speed of light is 3 × 10⁸ m/s, calculate how long it will take light from The Sun to reach Venus, giving your answer to an appropriate degree of accuracy.</v>
      </c>
      <c r="E42" s="290"/>
      <c r="F42" s="290"/>
      <c r="G42" s="290"/>
      <c r="H42" s="290"/>
      <c r="I42" s="290"/>
      <c r="J42" s="290"/>
      <c r="K42" s="290"/>
      <c r="L42" s="290"/>
      <c r="M42" s="243" t="str">
        <f ca="1">M17</f>
        <v>The mean distance between Neptune and the Sun is 4497100000km. Write the length of Neptune's orbit in standard form to 1 significant figure.</v>
      </c>
      <c r="N42" s="243"/>
      <c r="O42" s="243"/>
      <c r="P42" s="243"/>
      <c r="Q42" s="243"/>
      <c r="R42" s="243"/>
      <c r="S42" s="243"/>
      <c r="T42" s="243"/>
      <c r="U42" s="243"/>
      <c r="V42" s="290" t="str">
        <f ca="1">V17</f>
        <v>The distance between the Sun and Saturn is 1427000000km, and the distance between the Sun and Uranus is 2871000000km. How much space is between their orbits? Give your answer in standard form to 2 s.f. Write any assumptions that you make.</v>
      </c>
      <c r="W42" s="290"/>
      <c r="X42" s="290"/>
      <c r="Y42" s="290"/>
      <c r="Z42" s="290"/>
      <c r="AA42" s="290"/>
      <c r="AB42" s="290"/>
      <c r="AC42" s="290"/>
      <c r="AD42" s="290"/>
      <c r="AE42" s="150"/>
      <c r="AF42" s="149"/>
      <c r="AG42" s="149"/>
      <c r="AH42" s="149"/>
    </row>
    <row r="43" spans="1:38" x14ac:dyDescent="0.3">
      <c r="A43" s="152"/>
      <c r="B43" s="152"/>
      <c r="C43" s="152"/>
      <c r="D43" s="290"/>
      <c r="E43" s="290"/>
      <c r="F43" s="290"/>
      <c r="G43" s="290"/>
      <c r="H43" s="290"/>
      <c r="I43" s="290"/>
      <c r="J43" s="290"/>
      <c r="K43" s="290"/>
      <c r="L43" s="290"/>
      <c r="M43" s="243"/>
      <c r="N43" s="243"/>
      <c r="O43" s="243"/>
      <c r="P43" s="243"/>
      <c r="Q43" s="243"/>
      <c r="R43" s="243"/>
      <c r="S43" s="243"/>
      <c r="T43" s="243"/>
      <c r="U43" s="243"/>
      <c r="V43" s="290"/>
      <c r="W43" s="290"/>
      <c r="X43" s="290"/>
      <c r="Y43" s="290"/>
      <c r="Z43" s="290"/>
      <c r="AA43" s="290"/>
      <c r="AB43" s="290"/>
      <c r="AC43" s="290"/>
      <c r="AD43" s="290"/>
      <c r="AE43" s="148"/>
      <c r="AF43" s="149"/>
      <c r="AG43" s="149"/>
      <c r="AH43" s="149"/>
      <c r="AL43" s="7"/>
    </row>
    <row r="44" spans="1:38" ht="15" customHeight="1" x14ac:dyDescent="0.3">
      <c r="A44" s="152"/>
      <c r="B44" s="152"/>
      <c r="C44" s="152"/>
      <c r="D44" s="290"/>
      <c r="E44" s="290"/>
      <c r="F44" s="290"/>
      <c r="G44" s="290"/>
      <c r="H44" s="290"/>
      <c r="I44" s="290"/>
      <c r="J44" s="290"/>
      <c r="K44" s="290"/>
      <c r="L44" s="290"/>
      <c r="M44" s="243"/>
      <c r="N44" s="243"/>
      <c r="O44" s="243"/>
      <c r="P44" s="243"/>
      <c r="Q44" s="243"/>
      <c r="R44" s="243"/>
      <c r="S44" s="243"/>
      <c r="T44" s="243"/>
      <c r="U44" s="243"/>
      <c r="V44" s="290"/>
      <c r="W44" s="290"/>
      <c r="X44" s="290"/>
      <c r="Y44" s="290"/>
      <c r="Z44" s="290"/>
      <c r="AA44" s="290"/>
      <c r="AB44" s="290"/>
      <c r="AC44" s="290"/>
      <c r="AD44" s="290"/>
      <c r="AE44" s="150"/>
      <c r="AF44" s="149"/>
      <c r="AG44" s="149"/>
      <c r="AH44" s="149"/>
    </row>
    <row r="45" spans="1:38" ht="15" customHeight="1" x14ac:dyDescent="0.3">
      <c r="A45" s="152"/>
      <c r="B45" s="152"/>
      <c r="C45" s="152"/>
      <c r="D45" s="290"/>
      <c r="E45" s="290"/>
      <c r="F45" s="290"/>
      <c r="G45" s="290"/>
      <c r="H45" s="290"/>
      <c r="I45" s="290"/>
      <c r="J45" s="290"/>
      <c r="K45" s="290"/>
      <c r="L45" s="290"/>
      <c r="M45" s="243"/>
      <c r="N45" s="243"/>
      <c r="O45" s="243"/>
      <c r="P45" s="243"/>
      <c r="Q45" s="243"/>
      <c r="R45" s="243"/>
      <c r="S45" s="243"/>
      <c r="T45" s="243"/>
      <c r="U45" s="243"/>
      <c r="V45" s="290"/>
      <c r="W45" s="290"/>
      <c r="X45" s="290"/>
      <c r="Y45" s="290"/>
      <c r="Z45" s="290"/>
      <c r="AA45" s="290"/>
      <c r="AB45" s="290"/>
      <c r="AC45" s="290"/>
      <c r="AD45" s="290"/>
      <c r="AE45" s="51"/>
      <c r="AF45" s="6"/>
      <c r="AG45" s="6"/>
      <c r="AH45" s="6"/>
    </row>
    <row r="46" spans="1:38" ht="15" customHeight="1" x14ac:dyDescent="0.3">
      <c r="A46" s="152"/>
      <c r="B46" s="152"/>
      <c r="C46" s="152"/>
      <c r="D46" s="290"/>
      <c r="E46" s="290"/>
      <c r="F46" s="290"/>
      <c r="G46" s="290"/>
      <c r="H46" s="290"/>
      <c r="I46" s="290"/>
      <c r="J46" s="290"/>
      <c r="K46" s="290"/>
      <c r="L46" s="290"/>
      <c r="M46" s="243"/>
      <c r="N46" s="243"/>
      <c r="O46" s="243"/>
      <c r="P46" s="243"/>
      <c r="Q46" s="243"/>
      <c r="R46" s="243"/>
      <c r="S46" s="243"/>
      <c r="T46" s="243"/>
      <c r="U46" s="243"/>
      <c r="V46" s="290"/>
      <c r="W46" s="290"/>
      <c r="X46" s="290"/>
      <c r="Y46" s="290"/>
      <c r="Z46" s="290"/>
      <c r="AA46" s="290"/>
      <c r="AB46" s="290"/>
      <c r="AC46" s="290"/>
      <c r="AD46" s="290"/>
      <c r="AE46" s="51"/>
      <c r="AF46" s="6"/>
      <c r="AG46" s="6"/>
      <c r="AH46" s="6"/>
    </row>
    <row r="47" spans="1:38" ht="15" customHeight="1" x14ac:dyDescent="0.3">
      <c r="A47" s="152"/>
      <c r="B47" s="152"/>
      <c r="C47" s="152"/>
      <c r="D47" s="290"/>
      <c r="E47" s="290"/>
      <c r="F47" s="290"/>
      <c r="G47" s="290"/>
      <c r="H47" s="290"/>
      <c r="I47" s="290"/>
      <c r="J47" s="290"/>
      <c r="K47" s="290"/>
      <c r="L47" s="290"/>
      <c r="M47" s="243"/>
      <c r="N47" s="243"/>
      <c r="O47" s="243"/>
      <c r="P47" s="243"/>
      <c r="Q47" s="243"/>
      <c r="R47" s="243"/>
      <c r="S47" s="243"/>
      <c r="T47" s="243"/>
      <c r="U47" s="243"/>
      <c r="V47" s="290"/>
      <c r="W47" s="290"/>
      <c r="X47" s="290"/>
      <c r="Y47" s="290"/>
      <c r="Z47" s="290"/>
      <c r="AA47" s="290"/>
      <c r="AB47" s="290"/>
      <c r="AC47" s="290"/>
      <c r="AD47" s="290"/>
      <c r="AE47" s="51"/>
      <c r="AF47" s="6"/>
      <c r="AG47" s="6"/>
      <c r="AH47" s="6"/>
    </row>
    <row r="48" spans="1:38" x14ac:dyDescent="0.3">
      <c r="A48" s="6"/>
      <c r="B48" s="6"/>
      <c r="C48" s="6"/>
      <c r="D48" s="290"/>
      <c r="E48" s="290"/>
      <c r="F48" s="290"/>
      <c r="G48" s="290"/>
      <c r="H48" s="290"/>
      <c r="I48" s="290"/>
      <c r="J48" s="290"/>
      <c r="K48" s="290"/>
      <c r="L48" s="290"/>
      <c r="M48" s="243"/>
      <c r="N48" s="243"/>
      <c r="O48" s="243"/>
      <c r="P48" s="243"/>
      <c r="Q48" s="243"/>
      <c r="R48" s="243"/>
      <c r="S48" s="243"/>
      <c r="T48" s="243"/>
      <c r="U48" s="243"/>
      <c r="V48" s="290"/>
      <c r="W48" s="290"/>
      <c r="X48" s="290"/>
      <c r="Y48" s="290"/>
      <c r="Z48" s="290"/>
      <c r="AA48" s="290"/>
      <c r="AB48" s="290"/>
      <c r="AC48" s="290"/>
      <c r="AD48" s="290"/>
      <c r="AE48" s="6"/>
      <c r="AF48" s="6"/>
      <c r="AG48" s="6"/>
      <c r="AH48" s="6"/>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Standard Form in Context I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t="str">
        <f ca="1">CONCATENATE(VLOOKUP(E8,$A$8:$C$16,2,FALSE)," km")</f>
        <v>7.783 × 10⁸ km</v>
      </c>
      <c r="E58" s="244"/>
      <c r="F58" s="244"/>
      <c r="G58" s="244"/>
      <c r="H58" s="244"/>
      <c r="I58" s="244"/>
      <c r="J58" s="244"/>
      <c r="K58" s="244"/>
      <c r="L58" s="244"/>
      <c r="M58" s="244" t="str">
        <f ca="1">CONCATENATE(VLOOKUP(N8,$A$8:$C$16,3,FALSE)," km³")</f>
        <v>1.1 × 10¹² km³</v>
      </c>
      <c r="N58" s="244"/>
      <c r="O58" s="244"/>
      <c r="P58" s="244"/>
      <c r="Q58" s="244"/>
      <c r="R58" s="244"/>
      <c r="S58" s="244"/>
      <c r="T58" s="244"/>
      <c r="U58" s="244"/>
      <c r="V58" s="244" t="str">
        <f ca="1">CONCATENATE(VLOOKUP(W8,$A$18:$C$26,2,FALSE)," kg/m³ 
= ",IF(ROUND(VLOOKUP(W8,$A$18:$C$26,3,FALSE),3-(1+INT(LOG10(ABS(VLOOKUP(W8,$A$18:$C$26,3,FALSE))))))=1.7,"1.70",IF(ROUND(VLOOKUP(W8,$A$18:$C$26,3,FALSE),3-(1+INT(LOG10(ABS(VLOOKUP(W8,$A$18:$C$26,3,FALSE))))))=5.5,"5.50",ROUND(VLOOKUP(W8,$A$18:$C$26,3,FALSE),3-(1+INT(LOG10(ABS(VLOOKUP(W8,$A$18:$C$26,3,FALSE)))))))),"g/cm³")</f>
        <v>5.50 × 10¹² kg/m³ 
= 5.50g/cm³</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91" t="str">
        <f ca="1">VLOOKUP(E16,$AE$19:$AG$27,3,FALSE)</f>
        <v>6 minutes</v>
      </c>
      <c r="E66" s="291"/>
      <c r="F66" s="291"/>
      <c r="G66" s="291"/>
      <c r="H66" s="291"/>
      <c r="I66" s="291"/>
      <c r="J66" s="291"/>
      <c r="K66" s="291"/>
      <c r="L66" s="291"/>
      <c r="M66" s="244" t="str">
        <f ca="1">CONCATENATE(VLOOKUP(N16,$A$30:$C$38,3,FALSE)," km")</f>
        <v>2 × 10¹⁰ km</v>
      </c>
      <c r="N66" s="244"/>
      <c r="O66" s="244"/>
      <c r="P66" s="244"/>
      <c r="Q66" s="244"/>
      <c r="R66" s="244"/>
      <c r="S66" s="244"/>
      <c r="T66" s="244"/>
      <c r="U66" s="244"/>
      <c r="V66" s="244" t="str">
        <f ca="1">CONCATENATE(VLOOKUP(W16,$AL$14:$AT$22,MATCH(Z16,$AL$14:$AT$14,0),FALSE)," km²")</f>
        <v>4.8 × 10¹⁸ km²</v>
      </c>
      <c r="W66" s="244"/>
      <c r="X66" s="244"/>
      <c r="Y66" s="244"/>
      <c r="Z66" s="244"/>
      <c r="AA66" s="244"/>
      <c r="AB66" s="244"/>
      <c r="AC66" s="244"/>
      <c r="AD66" s="244"/>
      <c r="AE66" s="54"/>
      <c r="AF66" s="1"/>
      <c r="AG66" s="3"/>
      <c r="AH66" s="3"/>
    </row>
    <row r="67" spans="1:34" ht="14.4" customHeight="1" x14ac:dyDescent="0.3">
      <c r="A67" s="3"/>
      <c r="B67" s="3"/>
      <c r="C67" s="1"/>
      <c r="D67" s="291"/>
      <c r="E67" s="291"/>
      <c r="F67" s="291"/>
      <c r="G67" s="291"/>
      <c r="H67" s="291"/>
      <c r="I67" s="291"/>
      <c r="J67" s="291"/>
      <c r="K67" s="291"/>
      <c r="L67" s="291"/>
      <c r="M67" s="244"/>
      <c r="N67" s="244"/>
      <c r="O67" s="244"/>
      <c r="P67" s="244"/>
      <c r="Q67" s="244"/>
      <c r="R67" s="244"/>
      <c r="S67" s="244"/>
      <c r="T67" s="244"/>
      <c r="U67" s="244"/>
      <c r="V67" s="244"/>
      <c r="W67" s="244"/>
      <c r="X67" s="244"/>
      <c r="Y67" s="244"/>
      <c r="Z67" s="244"/>
      <c r="AA67" s="244"/>
      <c r="AB67" s="244"/>
      <c r="AC67" s="244"/>
      <c r="AD67" s="244"/>
      <c r="AE67" s="131"/>
      <c r="AF67" s="1"/>
      <c r="AG67" s="3"/>
      <c r="AH67" s="3"/>
    </row>
    <row r="68" spans="1:34" ht="14.4" customHeight="1" x14ac:dyDescent="0.3">
      <c r="A68" s="3"/>
      <c r="B68" s="3"/>
      <c r="C68" s="1"/>
      <c r="D68" s="291"/>
      <c r="E68" s="291"/>
      <c r="F68" s="291"/>
      <c r="G68" s="291"/>
      <c r="H68" s="291"/>
      <c r="I68" s="291"/>
      <c r="J68" s="291"/>
      <c r="K68" s="291"/>
      <c r="L68" s="291"/>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91"/>
      <c r="E69" s="291"/>
      <c r="F69" s="291"/>
      <c r="G69" s="291"/>
      <c r="H69" s="291"/>
      <c r="I69" s="291"/>
      <c r="J69" s="291"/>
      <c r="K69" s="291"/>
      <c r="L69" s="291"/>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91"/>
      <c r="E70" s="291"/>
      <c r="F70" s="291"/>
      <c r="G70" s="291"/>
      <c r="H70" s="291"/>
      <c r="I70" s="291"/>
      <c r="J70" s="291"/>
      <c r="K70" s="291"/>
      <c r="L70" s="291"/>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91"/>
      <c r="E71" s="291"/>
      <c r="F71" s="291"/>
      <c r="G71" s="291"/>
      <c r="H71" s="291"/>
      <c r="I71" s="291"/>
      <c r="J71" s="291"/>
      <c r="K71" s="291"/>
      <c r="L71" s="291"/>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91"/>
      <c r="E72" s="291"/>
      <c r="F72" s="291"/>
      <c r="G72" s="291"/>
      <c r="H72" s="291"/>
      <c r="I72" s="291"/>
      <c r="J72" s="291"/>
      <c r="K72" s="291"/>
      <c r="L72" s="291"/>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Standard Form in Context I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7.783 × 10⁸ km</v>
      </c>
      <c r="E83" s="244"/>
      <c r="F83" s="244"/>
      <c r="G83" s="244"/>
      <c r="H83" s="244"/>
      <c r="I83" s="244"/>
      <c r="J83" s="244"/>
      <c r="K83" s="244"/>
      <c r="L83" s="244"/>
      <c r="M83" s="244" t="str">
        <f ca="1">M58</f>
        <v>1.1 × 10¹² km³</v>
      </c>
      <c r="N83" s="244"/>
      <c r="O83" s="244"/>
      <c r="P83" s="244"/>
      <c r="Q83" s="244"/>
      <c r="R83" s="244"/>
      <c r="S83" s="244"/>
      <c r="T83" s="244"/>
      <c r="U83" s="244"/>
      <c r="V83" s="244" t="str">
        <f ca="1">V58</f>
        <v>5.50 × 10¹² kg/m³ 
= 5.50g/cm³</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t="str">
        <f ca="1">D66</f>
        <v>6 minutes</v>
      </c>
      <c r="E91" s="244"/>
      <c r="F91" s="244"/>
      <c r="G91" s="244"/>
      <c r="H91" s="244"/>
      <c r="I91" s="244"/>
      <c r="J91" s="244"/>
      <c r="K91" s="244"/>
      <c r="L91" s="244"/>
      <c r="M91" s="244" t="str">
        <f ca="1">M66</f>
        <v>2 × 10¹⁰ km</v>
      </c>
      <c r="N91" s="244"/>
      <c r="O91" s="244"/>
      <c r="P91" s="244"/>
      <c r="Q91" s="244"/>
      <c r="R91" s="244"/>
      <c r="S91" s="244"/>
      <c r="T91" s="244"/>
      <c r="U91" s="244"/>
      <c r="V91" s="292" t="str">
        <f ca="1">V66</f>
        <v>4.8 × 10¹⁸ km²</v>
      </c>
      <c r="W91" s="292"/>
      <c r="X91" s="292"/>
      <c r="Y91" s="292"/>
      <c r="Z91" s="292"/>
      <c r="AA91" s="292"/>
      <c r="AB91" s="292"/>
      <c r="AC91" s="292"/>
      <c r="AD91" s="292"/>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92"/>
      <c r="W92" s="292"/>
      <c r="X92" s="292"/>
      <c r="Y92" s="292"/>
      <c r="Z92" s="292"/>
      <c r="AA92" s="292"/>
      <c r="AB92" s="292"/>
      <c r="AC92" s="292"/>
      <c r="AD92" s="292"/>
      <c r="AE92" s="131"/>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92"/>
      <c r="W93" s="292"/>
      <c r="X93" s="292"/>
      <c r="Y93" s="292"/>
      <c r="Z93" s="292"/>
      <c r="AA93" s="292"/>
      <c r="AB93" s="292"/>
      <c r="AC93" s="292"/>
      <c r="AD93" s="292"/>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92"/>
      <c r="W94" s="292"/>
      <c r="X94" s="292"/>
      <c r="Y94" s="292"/>
      <c r="Z94" s="292"/>
      <c r="AA94" s="292"/>
      <c r="AB94" s="292"/>
      <c r="AC94" s="292"/>
      <c r="AD94" s="292"/>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92"/>
      <c r="W95" s="292"/>
      <c r="X95" s="292"/>
      <c r="Y95" s="292"/>
      <c r="Z95" s="292"/>
      <c r="AA95" s="292"/>
      <c r="AB95" s="292"/>
      <c r="AC95" s="292"/>
      <c r="AD95" s="292"/>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92"/>
      <c r="W96" s="292"/>
      <c r="X96" s="292"/>
      <c r="Y96" s="292"/>
      <c r="Z96" s="292"/>
      <c r="AA96" s="292"/>
      <c r="AB96" s="292"/>
      <c r="AC96" s="292"/>
      <c r="AD96" s="292"/>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92"/>
      <c r="W97" s="292"/>
      <c r="X97" s="292"/>
      <c r="Y97" s="292"/>
      <c r="Z97" s="292"/>
      <c r="AA97" s="292"/>
      <c r="AB97" s="292"/>
      <c r="AC97" s="292"/>
      <c r="AD97" s="292"/>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mergeCells count="28">
    <mergeCell ref="D76:Z80"/>
    <mergeCell ref="D83:L89"/>
    <mergeCell ref="M83:U89"/>
    <mergeCell ref="V83:AD89"/>
    <mergeCell ref="D91:L97"/>
    <mergeCell ref="M91:U97"/>
    <mergeCell ref="V91:AD97"/>
    <mergeCell ref="D51:Z55"/>
    <mergeCell ref="D58:L64"/>
    <mergeCell ref="M58:U64"/>
    <mergeCell ref="V58:AD64"/>
    <mergeCell ref="D66:L72"/>
    <mergeCell ref="M66:U72"/>
    <mergeCell ref="V66:AD72"/>
    <mergeCell ref="D27:Z31"/>
    <mergeCell ref="D34:L40"/>
    <mergeCell ref="M34:U40"/>
    <mergeCell ref="V34:AD40"/>
    <mergeCell ref="D42:L48"/>
    <mergeCell ref="M42:U48"/>
    <mergeCell ref="V42:AD48"/>
    <mergeCell ref="D2:Z6"/>
    <mergeCell ref="D9:L15"/>
    <mergeCell ref="M9:U15"/>
    <mergeCell ref="V9:AD15"/>
    <mergeCell ref="D17:L23"/>
    <mergeCell ref="M17:U23"/>
    <mergeCell ref="V17:AD23"/>
  </mergeCells>
  <hyperlinks>
    <hyperlink ref="A1" location="Contents!A1" display="Go Back" xr:uid="{00000000-0004-0000-1F00-000000000000}"/>
  </hyperlinks>
  <pageMargins left="0.25" right="0.25"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tint="0.79998168889431442"/>
  </sheetPr>
  <dimension ref="A1:AL98"/>
  <sheetViews>
    <sheetView zoomScale="85" zoomScaleNormal="85" workbookViewId="0"/>
  </sheetViews>
  <sheetFormatPr defaultColWidth="2.88671875" defaultRowHeight="14.4" x14ac:dyDescent="0.3"/>
  <cols>
    <col min="3" max="3" width="2.88671875" customWidth="1"/>
    <col min="12" max="12" width="2.88671875" customWidth="1"/>
    <col min="19" max="20" width="2.88671875" customWidth="1"/>
    <col min="26" max="27" width="2.88671875" customWidth="1"/>
    <col min="33" max="33"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254</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6"/>
      <c r="B5" s="6"/>
      <c r="C5" s="6"/>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9" t="s">
        <v>150</v>
      </c>
      <c r="B6" s="9">
        <v>1</v>
      </c>
      <c r="C6" s="9">
        <v>10</v>
      </c>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9" t="s">
        <v>149</v>
      </c>
      <c r="B7" s="9">
        <v>1</v>
      </c>
      <c r="C7" s="9">
        <v>100</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9" t="s">
        <v>151</v>
      </c>
      <c r="B8" s="9">
        <v>1</v>
      </c>
      <c r="C8" s="9">
        <v>1000</v>
      </c>
      <c r="D8" s="5" t="s">
        <v>0</v>
      </c>
      <c r="E8" s="8">
        <f ca="1">RANDBETWEEN(2,5)</f>
        <v>2</v>
      </c>
      <c r="F8" s="8">
        <f ca="1">RANDBETWEEN(2,3)</f>
        <v>2</v>
      </c>
      <c r="G8" s="8">
        <f ca="1">E8*F8</f>
        <v>4</v>
      </c>
      <c r="H8" s="8"/>
      <c r="I8" s="8"/>
      <c r="J8" s="5"/>
      <c r="K8" s="5" t="s">
        <v>1</v>
      </c>
      <c r="L8" s="8">
        <f ca="1">RANDBETWEEN(3,8)</f>
        <v>4</v>
      </c>
      <c r="M8" s="8">
        <f ca="1">RANDBETWEEN(2,5)</f>
        <v>2</v>
      </c>
      <c r="N8" s="8">
        <f ca="1">L8*M8</f>
        <v>8</v>
      </c>
      <c r="O8" s="8"/>
      <c r="P8" s="8"/>
      <c r="Q8" s="5"/>
      <c r="R8" s="5" t="s">
        <v>2</v>
      </c>
      <c r="S8" s="5">
        <f ca="1">RANDBETWEEN(7,12)</f>
        <v>7</v>
      </c>
      <c r="T8" s="8">
        <f ca="1">RANDBETWEEN(5,8)</f>
        <v>6</v>
      </c>
      <c r="U8" s="8">
        <f ca="1">S8*T8</f>
        <v>42</v>
      </c>
      <c r="V8" s="8"/>
      <c r="W8" s="8"/>
      <c r="X8" s="5"/>
      <c r="Y8" s="5" t="s">
        <v>3</v>
      </c>
      <c r="Z8" s="8">
        <f ca="1">RANDBETWEEN(2,5)</f>
        <v>4</v>
      </c>
      <c r="AA8" s="8">
        <f ca="1">(RANDBETWEEN(1,2)*2+1)/2</f>
        <v>1.5</v>
      </c>
      <c r="AB8" s="8">
        <f ca="1">Z8*AA8</f>
        <v>6</v>
      </c>
      <c r="AC8" s="8"/>
      <c r="AD8" s="8"/>
      <c r="AE8" s="5"/>
      <c r="AF8" s="3"/>
      <c r="AG8" s="3"/>
      <c r="AH8" s="3"/>
    </row>
    <row r="9" spans="1:34" ht="15" customHeight="1" x14ac:dyDescent="0.3">
      <c r="A9" s="9" t="s">
        <v>255</v>
      </c>
      <c r="B9" s="9"/>
      <c r="C9" s="9"/>
      <c r="D9" s="217" t="str">
        <f ca="1">CONCATENATE(E8," : ",G8)</f>
        <v>2 : 4</v>
      </c>
      <c r="E9" s="217"/>
      <c r="F9" s="217"/>
      <c r="G9" s="217"/>
      <c r="H9" s="217"/>
      <c r="I9" s="217"/>
      <c r="J9" s="217"/>
      <c r="K9" s="217" t="str">
        <f ca="1">CONCATENATE(L8," : ",N8)</f>
        <v>4 : 8</v>
      </c>
      <c r="L9" s="217"/>
      <c r="M9" s="217"/>
      <c r="N9" s="217"/>
      <c r="O9" s="217"/>
      <c r="P9" s="217"/>
      <c r="Q9" s="217"/>
      <c r="R9" s="217" t="str">
        <f ca="1">CONCATENATE(S8," : ",U8)</f>
        <v>7 : 42</v>
      </c>
      <c r="S9" s="217"/>
      <c r="T9" s="217"/>
      <c r="U9" s="217"/>
      <c r="V9" s="217"/>
      <c r="W9" s="217"/>
      <c r="X9" s="217"/>
      <c r="Y9" s="217" t="str">
        <f ca="1">CONCATENATE(Z8," : ",AB8)</f>
        <v>4 : 6</v>
      </c>
      <c r="Z9" s="217"/>
      <c r="AA9" s="217"/>
      <c r="AB9" s="217"/>
      <c r="AC9" s="217"/>
      <c r="AD9" s="217"/>
      <c r="AE9" s="217"/>
      <c r="AF9" s="3"/>
      <c r="AG9" s="3"/>
      <c r="AH9" s="3"/>
    </row>
    <row r="10" spans="1:34" ht="15" customHeight="1" x14ac:dyDescent="0.3">
      <c r="A10" s="9"/>
      <c r="B10" s="9"/>
      <c r="C10" s="9"/>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9" t="s">
        <v>256</v>
      </c>
      <c r="B11" s="9">
        <v>1</v>
      </c>
      <c r="C11" s="9">
        <v>1000</v>
      </c>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4" ht="15" customHeight="1" x14ac:dyDescent="0.3">
      <c r="A12" s="9" t="s">
        <v>257</v>
      </c>
      <c r="B12" s="9"/>
      <c r="C12" s="9"/>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4" x14ac:dyDescent="0.3">
      <c r="A13" s="9"/>
      <c r="B13" s="9"/>
      <c r="C13" s="9"/>
      <c r="D13" s="5" t="s">
        <v>4</v>
      </c>
      <c r="E13" s="8">
        <f ca="1">RANDBETWEEN(1,2)*10</f>
        <v>10</v>
      </c>
      <c r="F13" s="8">
        <f ca="1">RANDBETWEEN(11,19)/10</f>
        <v>1.3</v>
      </c>
      <c r="G13" s="8">
        <f ca="1">E13*F13</f>
        <v>13</v>
      </c>
      <c r="H13" s="8"/>
      <c r="I13" s="8"/>
      <c r="J13" s="5"/>
      <c r="K13" s="5" t="s">
        <v>5</v>
      </c>
      <c r="L13" s="8">
        <f ca="1">RANDBETWEEN(1,5)*20</f>
        <v>40</v>
      </c>
      <c r="M13" s="8">
        <f ca="1">RANDBETWEEN(2,9)/10</f>
        <v>0.7</v>
      </c>
      <c r="N13" s="8">
        <f ca="1">L13*M13</f>
        <v>28</v>
      </c>
      <c r="O13" s="8"/>
      <c r="P13" s="5"/>
      <c r="Q13" s="5"/>
      <c r="R13" s="5" t="s">
        <v>6</v>
      </c>
      <c r="S13" s="8">
        <f ca="1">RANDBETWEEN(2,5)</f>
        <v>2</v>
      </c>
      <c r="T13" s="8">
        <f ca="1">RANDBETWEEN(21,59)/10</f>
        <v>3.3</v>
      </c>
      <c r="U13" s="8">
        <f ca="1">S13*T13</f>
        <v>6.6</v>
      </c>
      <c r="V13" s="8"/>
      <c r="W13" s="8"/>
      <c r="X13" s="5"/>
      <c r="Y13" s="5" t="s">
        <v>7</v>
      </c>
      <c r="Z13" s="8">
        <f ca="1">RANDBETWEEN(2,5)</f>
        <v>4</v>
      </c>
      <c r="AA13" s="8">
        <f ca="1">RANDBETWEEN(2,3)</f>
        <v>3</v>
      </c>
      <c r="AB13" s="8">
        <f ca="1">Z13*AA13</f>
        <v>12</v>
      </c>
      <c r="AC13" s="8" t="str">
        <f ca="1">INDEX($A$6:$A$9,AD13)</f>
        <v>cm</v>
      </c>
      <c r="AD13" s="8">
        <f ca="1">RANDBETWEEN(1,3)</f>
        <v>2</v>
      </c>
      <c r="AE13" s="8" t="str">
        <f ca="1">INDEX($A$6:$A$9,AD13+1)</f>
        <v>m</v>
      </c>
      <c r="AF13" s="3"/>
      <c r="AG13" s="3"/>
      <c r="AH13" s="3"/>
    </row>
    <row r="14" spans="1:34" ht="15" customHeight="1" x14ac:dyDescent="0.3">
      <c r="A14" s="9" t="s">
        <v>258</v>
      </c>
      <c r="B14" s="9">
        <v>1</v>
      </c>
      <c r="C14" s="9">
        <v>10</v>
      </c>
      <c r="D14" s="217" t="str">
        <f ca="1">CONCATENATE(E13," : ",G13)</f>
        <v>10 : 13</v>
      </c>
      <c r="E14" s="217"/>
      <c r="F14" s="217"/>
      <c r="G14" s="217"/>
      <c r="H14" s="217"/>
      <c r="I14" s="217"/>
      <c r="J14" s="217"/>
      <c r="K14" s="217" t="str">
        <f ca="1">CONCATENATE(L13," : ",N13)</f>
        <v>40 : 28</v>
      </c>
      <c r="L14" s="217"/>
      <c r="M14" s="217"/>
      <c r="N14" s="217"/>
      <c r="O14" s="217"/>
      <c r="P14" s="217"/>
      <c r="Q14" s="217"/>
      <c r="R14" s="217" t="str">
        <f ca="1">CONCATENATE(S13," : ",U13)</f>
        <v>2 : 6.6</v>
      </c>
      <c r="S14" s="217"/>
      <c r="T14" s="217"/>
      <c r="U14" s="217"/>
      <c r="V14" s="217"/>
      <c r="W14" s="217"/>
      <c r="X14" s="217"/>
      <c r="Y14" s="234" t="str">
        <f ca="1">CONCATENATE(Z13,AC13," : ",AB13,AE13)</f>
        <v>4cm : 12m</v>
      </c>
      <c r="Z14" s="234"/>
      <c r="AA14" s="234"/>
      <c r="AB14" s="234"/>
      <c r="AC14" s="234"/>
      <c r="AD14" s="234"/>
      <c r="AE14" s="234"/>
      <c r="AF14" s="3"/>
      <c r="AG14" s="3"/>
      <c r="AH14" s="3"/>
    </row>
    <row r="15" spans="1:34" ht="15" customHeight="1" x14ac:dyDescent="0.3">
      <c r="A15" s="9" t="s">
        <v>259</v>
      </c>
      <c r="B15" s="9">
        <v>1</v>
      </c>
      <c r="C15" s="9">
        <v>100</v>
      </c>
      <c r="D15" s="217"/>
      <c r="E15" s="217"/>
      <c r="F15" s="217"/>
      <c r="G15" s="217"/>
      <c r="H15" s="217"/>
      <c r="I15" s="217"/>
      <c r="J15" s="217"/>
      <c r="K15" s="217"/>
      <c r="L15" s="217"/>
      <c r="M15" s="217"/>
      <c r="N15" s="217"/>
      <c r="O15" s="217"/>
      <c r="P15" s="217"/>
      <c r="Q15" s="217"/>
      <c r="R15" s="217"/>
      <c r="S15" s="217"/>
      <c r="T15" s="217"/>
      <c r="U15" s="217"/>
      <c r="V15" s="217"/>
      <c r="W15" s="217"/>
      <c r="X15" s="217"/>
      <c r="Y15" s="234"/>
      <c r="Z15" s="234"/>
      <c r="AA15" s="234"/>
      <c r="AB15" s="234"/>
      <c r="AC15" s="234"/>
      <c r="AD15" s="234"/>
      <c r="AE15" s="234"/>
      <c r="AF15" s="3"/>
      <c r="AG15" s="3"/>
      <c r="AH15" s="3"/>
    </row>
    <row r="16" spans="1:34" ht="15" customHeight="1" x14ac:dyDescent="0.3">
      <c r="A16" s="9" t="s">
        <v>260</v>
      </c>
      <c r="B16" s="9"/>
      <c r="C16" s="9"/>
      <c r="D16" s="217"/>
      <c r="E16" s="217"/>
      <c r="F16" s="217"/>
      <c r="G16" s="217"/>
      <c r="H16" s="217"/>
      <c r="I16" s="217"/>
      <c r="J16" s="217"/>
      <c r="K16" s="217"/>
      <c r="L16" s="217"/>
      <c r="M16" s="217"/>
      <c r="N16" s="217"/>
      <c r="O16" s="217"/>
      <c r="P16" s="217"/>
      <c r="Q16" s="217"/>
      <c r="R16" s="217"/>
      <c r="S16" s="217"/>
      <c r="T16" s="217"/>
      <c r="U16" s="217"/>
      <c r="V16" s="217"/>
      <c r="W16" s="217"/>
      <c r="X16" s="217"/>
      <c r="Y16" s="234"/>
      <c r="Z16" s="234"/>
      <c r="AA16" s="234"/>
      <c r="AB16" s="234"/>
      <c r="AC16" s="234"/>
      <c r="AD16" s="234"/>
      <c r="AE16" s="234"/>
      <c r="AF16" s="3"/>
      <c r="AG16" s="3"/>
      <c r="AH16" s="3"/>
    </row>
    <row r="17" spans="1:34" ht="15" customHeight="1" x14ac:dyDescent="0.3">
      <c r="A17" s="6"/>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34"/>
      <c r="Z17" s="234"/>
      <c r="AA17" s="234"/>
      <c r="AB17" s="234"/>
      <c r="AC17" s="234"/>
      <c r="AD17" s="234"/>
      <c r="AE17" s="234"/>
      <c r="AF17" s="3"/>
      <c r="AG17" s="3"/>
      <c r="AH17" s="3"/>
    </row>
    <row r="18" spans="1:34" x14ac:dyDescent="0.3">
      <c r="A18" s="6"/>
      <c r="B18" s="6"/>
      <c r="C18" s="6"/>
      <c r="D18" s="5" t="s">
        <v>8</v>
      </c>
      <c r="E18" s="8">
        <f ca="1">RANDBETWEEN(2,19)*5</f>
        <v>40</v>
      </c>
      <c r="F18" s="8">
        <f ca="1">RANDBETWEEN(2,9)/10</f>
        <v>0.9</v>
      </c>
      <c r="G18" s="8">
        <f ca="1">E18*F18</f>
        <v>36</v>
      </c>
      <c r="H18" s="8" t="str">
        <f ca="1">INDEX($A$6:$A$9,I18)</f>
        <v>cm</v>
      </c>
      <c r="I18" s="8">
        <f ca="1">RANDBETWEEN(1,3)</f>
        <v>2</v>
      </c>
      <c r="J18" s="8" t="str">
        <f ca="1">INDEX($A$6:$A$9,I18+1)</f>
        <v>m</v>
      </c>
      <c r="K18" s="5" t="s">
        <v>9</v>
      </c>
      <c r="L18" s="8">
        <f ca="1">RANDBETWEEN(1,9)*50</f>
        <v>100</v>
      </c>
      <c r="M18" s="8">
        <f ca="1">(RANDBETWEEN(1,9)*2/20)</f>
        <v>0.3</v>
      </c>
      <c r="N18" s="8">
        <f ca="1">L18*M18</f>
        <v>30</v>
      </c>
      <c r="O18" s="8" t="str">
        <f ca="1">INDEX($A$14:$A$16,P18)</f>
        <v>cl</v>
      </c>
      <c r="P18" s="8">
        <f ca="1">RANDBETWEEN(1,2)</f>
        <v>2</v>
      </c>
      <c r="Q18" s="8" t="str">
        <f ca="1">INDEX($A$14:$A$16,P18+1)</f>
        <v>l</v>
      </c>
      <c r="R18" s="5" t="s">
        <v>10</v>
      </c>
      <c r="S18" s="8">
        <f ca="1">U18*T18</f>
        <v>2400</v>
      </c>
      <c r="T18" s="8">
        <f ca="1">2^RANDBETWEEN(1,3)*20</f>
        <v>160</v>
      </c>
      <c r="U18" s="8">
        <f ca="1">RANDBETWEEN(2,10)*2-1</f>
        <v>15</v>
      </c>
      <c r="V18" s="8" t="str">
        <f>INDEX($A$11:$A$12,W18)</f>
        <v>g</v>
      </c>
      <c r="W18" s="8">
        <v>1</v>
      </c>
      <c r="X18" s="8" t="str">
        <f>INDEX($A$11:$A$12,W18+1)</f>
        <v>kg</v>
      </c>
      <c r="Y18" s="5" t="s">
        <v>11</v>
      </c>
      <c r="Z18" s="8">
        <f ca="1">AB18*AA18</f>
        <v>1200</v>
      </c>
      <c r="AA18" s="8">
        <f ca="1">RANDBETWEEN(1,2)*200</f>
        <v>200</v>
      </c>
      <c r="AB18" s="8">
        <f ca="1">RANDBETWEEN(1,4)*2</f>
        <v>6</v>
      </c>
      <c r="AC18" s="8" t="str">
        <f ca="1">INDEX($A$6:$A$9,AD18)</f>
        <v>mm</v>
      </c>
      <c r="AD18" s="8">
        <f ca="1">RANDBETWEEN(1,3)</f>
        <v>1</v>
      </c>
      <c r="AE18" s="8" t="str">
        <f ca="1">INDEX($A$6:$A$9,AD18+1)</f>
        <v>cm</v>
      </c>
      <c r="AF18" s="9">
        <f ca="1">RANDBETWEEN(2,3)</f>
        <v>2</v>
      </c>
      <c r="AG18" s="8"/>
      <c r="AH18" s="3"/>
    </row>
    <row r="19" spans="1:34" ht="15" customHeight="1" x14ac:dyDescent="0.3">
      <c r="A19" s="6"/>
      <c r="B19" s="6"/>
      <c r="C19" s="6"/>
      <c r="D19" s="234" t="str">
        <f ca="1">CONCATENATE(E18,H18," : ",G18,J18)</f>
        <v>40cm : 36m</v>
      </c>
      <c r="E19" s="234"/>
      <c r="F19" s="234"/>
      <c r="G19" s="234"/>
      <c r="H19" s="234"/>
      <c r="I19" s="234"/>
      <c r="J19" s="234"/>
      <c r="K19" s="234" t="str">
        <f ca="1">CONCATENATE(L18,O18," : ",N18,Q18)</f>
        <v>100cl : 30l</v>
      </c>
      <c r="L19" s="234"/>
      <c r="M19" s="234"/>
      <c r="N19" s="234"/>
      <c r="O19" s="234"/>
      <c r="P19" s="234"/>
      <c r="Q19" s="234"/>
      <c r="R19" s="234" t="str">
        <f ca="1">CONCATENATE(S18,V18," : ",U18,X18)</f>
        <v>2400g : 15kg</v>
      </c>
      <c r="S19" s="234"/>
      <c r="T19" s="234"/>
      <c r="U19" s="234"/>
      <c r="V19" s="234"/>
      <c r="W19" s="234"/>
      <c r="X19" s="234"/>
      <c r="Y19" s="234" t="str">
        <f ca="1">CONCATENATE(AB18,AE18," : ",Z18,AC18)</f>
        <v>6cm : 1200mm</v>
      </c>
      <c r="Z19" s="234"/>
      <c r="AA19" s="234"/>
      <c r="AB19" s="234"/>
      <c r="AC19" s="234"/>
      <c r="AD19" s="234"/>
      <c r="AE19" s="234"/>
      <c r="AF19" s="3"/>
      <c r="AG19" s="3"/>
      <c r="AH19" s="3"/>
    </row>
    <row r="20" spans="1:34" ht="15" customHeight="1" x14ac:dyDescent="0.3">
      <c r="A20" s="6"/>
      <c r="B20" s="6"/>
      <c r="C20" s="6"/>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3"/>
      <c r="AG20" s="3"/>
      <c r="AH20" s="3"/>
    </row>
    <row r="21" spans="1:34" ht="15" customHeight="1" x14ac:dyDescent="0.3">
      <c r="A21" s="6"/>
      <c r="B21" s="6"/>
      <c r="C21" s="6"/>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3"/>
      <c r="AG21" s="3"/>
      <c r="AH21" s="3"/>
    </row>
    <row r="22" spans="1:34" ht="15" customHeight="1" x14ac:dyDescent="0.3">
      <c r="A22" s="6"/>
      <c r="B22" s="6"/>
      <c r="C22" s="6"/>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Write Ratios in the Form 1 : n</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2 : 4</v>
      </c>
      <c r="E34" s="228"/>
      <c r="F34" s="228"/>
      <c r="G34" s="228"/>
      <c r="H34" s="228"/>
      <c r="I34" s="228"/>
      <c r="J34" s="228"/>
      <c r="K34" s="228" t="str">
        <f ca="1">K9</f>
        <v>4 : 8</v>
      </c>
      <c r="L34" s="228"/>
      <c r="M34" s="228"/>
      <c r="N34" s="228"/>
      <c r="O34" s="228"/>
      <c r="P34" s="228"/>
      <c r="Q34" s="228"/>
      <c r="R34" s="228" t="str">
        <f ca="1">R9</f>
        <v>7 : 42</v>
      </c>
      <c r="S34" s="228"/>
      <c r="T34" s="228"/>
      <c r="U34" s="228"/>
      <c r="V34" s="228"/>
      <c r="W34" s="228"/>
      <c r="X34" s="228"/>
      <c r="Y34" s="228" t="str">
        <f ca="1">Y9</f>
        <v>4 : 6</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10 : 13</v>
      </c>
      <c r="E39" s="228"/>
      <c r="F39" s="228"/>
      <c r="G39" s="228"/>
      <c r="H39" s="228"/>
      <c r="I39" s="228"/>
      <c r="J39" s="228"/>
      <c r="K39" s="228" t="str">
        <f ca="1">K14</f>
        <v>40 : 28</v>
      </c>
      <c r="L39" s="228"/>
      <c r="M39" s="228"/>
      <c r="N39" s="228"/>
      <c r="O39" s="228"/>
      <c r="P39" s="228"/>
      <c r="Q39" s="228"/>
      <c r="R39" s="228" t="str">
        <f ca="1">R14</f>
        <v>2 : 6.6</v>
      </c>
      <c r="S39" s="228"/>
      <c r="T39" s="228"/>
      <c r="U39" s="228"/>
      <c r="V39" s="228"/>
      <c r="W39" s="228"/>
      <c r="X39" s="228"/>
      <c r="Y39" s="233" t="str">
        <f ca="1">Y14</f>
        <v>4cm : 12m</v>
      </c>
      <c r="Z39" s="233"/>
      <c r="AA39" s="233"/>
      <c r="AB39" s="233"/>
      <c r="AC39" s="233"/>
      <c r="AD39" s="233"/>
      <c r="AE39" s="233"/>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8"/>
      <c r="S40" s="228"/>
      <c r="T40" s="228"/>
      <c r="U40" s="228"/>
      <c r="V40" s="228"/>
      <c r="W40" s="228"/>
      <c r="X40" s="228"/>
      <c r="Y40" s="233"/>
      <c r="Z40" s="233"/>
      <c r="AA40" s="233"/>
      <c r="AB40" s="233"/>
      <c r="AC40" s="233"/>
      <c r="AD40" s="233"/>
      <c r="AE40" s="233"/>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8"/>
      <c r="S41" s="228"/>
      <c r="T41" s="228"/>
      <c r="U41" s="228"/>
      <c r="V41" s="228"/>
      <c r="W41" s="228"/>
      <c r="X41" s="228"/>
      <c r="Y41" s="233"/>
      <c r="Z41" s="233"/>
      <c r="AA41" s="233"/>
      <c r="AB41" s="233"/>
      <c r="AC41" s="233"/>
      <c r="AD41" s="233"/>
      <c r="AE41" s="233"/>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8"/>
      <c r="S42" s="228"/>
      <c r="T42" s="228"/>
      <c r="U42" s="228"/>
      <c r="V42" s="228"/>
      <c r="W42" s="228"/>
      <c r="X42" s="228"/>
      <c r="Y42" s="233"/>
      <c r="Z42" s="233"/>
      <c r="AA42" s="233"/>
      <c r="AB42" s="233"/>
      <c r="AC42" s="233"/>
      <c r="AD42" s="233"/>
      <c r="AE42" s="233"/>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33" t="str">
        <f ca="1">D19</f>
        <v>40cm : 36m</v>
      </c>
      <c r="E44" s="233"/>
      <c r="F44" s="233"/>
      <c r="G44" s="233"/>
      <c r="H44" s="233"/>
      <c r="I44" s="233"/>
      <c r="J44" s="233"/>
      <c r="K44" s="233" t="str">
        <f ca="1">K19</f>
        <v>100cl : 30l</v>
      </c>
      <c r="L44" s="233"/>
      <c r="M44" s="233"/>
      <c r="N44" s="233"/>
      <c r="O44" s="233"/>
      <c r="P44" s="233"/>
      <c r="Q44" s="233"/>
      <c r="R44" s="233" t="str">
        <f ca="1">R19</f>
        <v>2400g : 15kg</v>
      </c>
      <c r="S44" s="233"/>
      <c r="T44" s="233"/>
      <c r="U44" s="233"/>
      <c r="V44" s="233"/>
      <c r="W44" s="233"/>
      <c r="X44" s="233"/>
      <c r="Y44" s="233" t="str">
        <f ca="1">Y19</f>
        <v>6cm : 1200mm</v>
      </c>
      <c r="Z44" s="233"/>
      <c r="AA44" s="233"/>
      <c r="AB44" s="233"/>
      <c r="AC44" s="233"/>
      <c r="AD44" s="233"/>
      <c r="AE44" s="233"/>
      <c r="AF44" s="3"/>
      <c r="AG44" s="3"/>
      <c r="AH44" s="3"/>
    </row>
    <row r="45" spans="1:38" ht="15" customHeight="1" x14ac:dyDescent="0.3">
      <c r="A45" s="3"/>
      <c r="B45" s="3"/>
      <c r="C45" s="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3"/>
      <c r="AG45" s="3"/>
      <c r="AH45" s="3"/>
    </row>
    <row r="46" spans="1:38" ht="15" customHeight="1" x14ac:dyDescent="0.3">
      <c r="A46" s="3"/>
      <c r="B46" s="3"/>
      <c r="C46" s="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3"/>
      <c r="AG46" s="3"/>
      <c r="AH46" s="3"/>
    </row>
    <row r="47" spans="1:38" ht="15" customHeight="1" x14ac:dyDescent="0.3">
      <c r="A47" s="3"/>
      <c r="B47" s="3"/>
      <c r="C47" s="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Write Ratios in the Form 1 : n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4.4" customHeight="1" x14ac:dyDescent="0.3">
      <c r="A58" s="3"/>
      <c r="B58" s="3"/>
      <c r="C58" s="1"/>
      <c r="D58" s="230" t="str">
        <f ca="1">CONCATENATE(1," : ",F8)</f>
        <v>1 : 2</v>
      </c>
      <c r="E58" s="230"/>
      <c r="F58" s="230"/>
      <c r="G58" s="230"/>
      <c r="H58" s="230"/>
      <c r="I58" s="230"/>
      <c r="J58" s="230"/>
      <c r="K58" s="230" t="str">
        <f ca="1">CONCATENATE(1," : ",M8)</f>
        <v>1 : 2</v>
      </c>
      <c r="L58" s="230"/>
      <c r="M58" s="230"/>
      <c r="N58" s="230"/>
      <c r="O58" s="230"/>
      <c r="P58" s="230"/>
      <c r="Q58" s="230"/>
      <c r="R58" s="230" t="str">
        <f ca="1">CONCATENATE(1," : ",T8)</f>
        <v>1 : 6</v>
      </c>
      <c r="S58" s="230"/>
      <c r="T58" s="230"/>
      <c r="U58" s="230"/>
      <c r="V58" s="230"/>
      <c r="W58" s="230"/>
      <c r="X58" s="230"/>
      <c r="Y58" s="230" t="str">
        <f ca="1">CONCATENATE(1," : ",AA8)</f>
        <v>1 : 1.5</v>
      </c>
      <c r="Z58" s="230"/>
      <c r="AA58" s="230"/>
      <c r="AB58" s="230"/>
      <c r="AC58" s="230"/>
      <c r="AD58" s="230"/>
      <c r="AE58" s="230"/>
      <c r="AF58" s="1"/>
      <c r="AG58" s="3"/>
      <c r="AH58" s="3"/>
    </row>
    <row r="59" spans="1:34" ht="14.4"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4.4"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4.4"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4.4" customHeight="1" x14ac:dyDescent="0.3">
      <c r="A63" s="3"/>
      <c r="B63" s="3"/>
      <c r="C63" s="1"/>
      <c r="D63" s="230" t="str">
        <f ca="1">CONCATENATE(1," : ",F13)</f>
        <v>1 : 1.3</v>
      </c>
      <c r="E63" s="230"/>
      <c r="F63" s="230"/>
      <c r="G63" s="230"/>
      <c r="H63" s="230"/>
      <c r="I63" s="230"/>
      <c r="J63" s="230"/>
      <c r="K63" s="230" t="str">
        <f ca="1">CONCATENATE(1," : ",M13)</f>
        <v>1 : 0.7</v>
      </c>
      <c r="L63" s="230"/>
      <c r="M63" s="230"/>
      <c r="N63" s="230"/>
      <c r="O63" s="230"/>
      <c r="P63" s="230"/>
      <c r="Q63" s="230"/>
      <c r="R63" s="230" t="str">
        <f ca="1">CONCATENATE(1," : ",T13)</f>
        <v>1 : 3.3</v>
      </c>
      <c r="S63" s="230"/>
      <c r="T63" s="230"/>
      <c r="U63" s="230"/>
      <c r="V63" s="230"/>
      <c r="W63" s="230"/>
      <c r="X63" s="230"/>
      <c r="Y63" s="230" t="str">
        <f ca="1">CONCATENATE(1," : ",AA13*VLOOKUP(AC13,$A$6:$C$9,3,FALSE))</f>
        <v>1 : 300</v>
      </c>
      <c r="Z63" s="230"/>
      <c r="AA63" s="230"/>
      <c r="AB63" s="230"/>
      <c r="AC63" s="230"/>
      <c r="AD63" s="230"/>
      <c r="AE63" s="230"/>
      <c r="AF63" s="1"/>
      <c r="AG63" s="3"/>
      <c r="AH63" s="3"/>
    </row>
    <row r="64" spans="1:34" ht="14.4"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4.4"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4.4"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t="str">
        <f ca="1">CONCATENATE(1," : ",F18*VLOOKUP(H18,$A$6:$C$9,3,FALSE))</f>
        <v>1 : 90</v>
      </c>
      <c r="E68" s="230"/>
      <c r="F68" s="230"/>
      <c r="G68" s="230"/>
      <c r="H68" s="230"/>
      <c r="I68" s="230"/>
      <c r="J68" s="230"/>
      <c r="K68" s="230" t="str">
        <f ca="1">CONCATENATE(1," : ",M18*VLOOKUP(O18,$A$14:$C$16,3,FALSE))</f>
        <v>1 : 30</v>
      </c>
      <c r="L68" s="230"/>
      <c r="M68" s="230"/>
      <c r="N68" s="230"/>
      <c r="O68" s="230"/>
      <c r="P68" s="230"/>
      <c r="Q68" s="230"/>
      <c r="R68" s="230" t="str">
        <f ca="1">CONCATENATE(1," : ",U18*VLOOKUP(V18,$A$11:$C$12,3,FALSE)/S18)</f>
        <v>1 : 6.25</v>
      </c>
      <c r="S68" s="230"/>
      <c r="T68" s="230"/>
      <c r="U68" s="230"/>
      <c r="V68" s="230"/>
      <c r="W68" s="230"/>
      <c r="X68" s="230"/>
      <c r="Y68" s="230" t="str">
        <f ca="1">CONCATENATE(1," : ",1/(AB18*VLOOKUP(AC18,$A$6:$C$9,3,FALSE)/Z18))</f>
        <v>1 : 20</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Write Ratios in the Form 1 : n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t="str">
        <f ca="1">D58</f>
        <v>1 : 2</v>
      </c>
      <c r="E83" s="230"/>
      <c r="F83" s="230"/>
      <c r="G83" s="230"/>
      <c r="H83" s="230"/>
      <c r="I83" s="230"/>
      <c r="J83" s="230"/>
      <c r="K83" s="230" t="str">
        <f ca="1">K58</f>
        <v>1 : 2</v>
      </c>
      <c r="L83" s="230"/>
      <c r="M83" s="230"/>
      <c r="N83" s="230"/>
      <c r="O83" s="230"/>
      <c r="P83" s="230"/>
      <c r="Q83" s="230"/>
      <c r="R83" s="230" t="str">
        <f ca="1">R58</f>
        <v>1 : 6</v>
      </c>
      <c r="S83" s="230"/>
      <c r="T83" s="230"/>
      <c r="U83" s="230"/>
      <c r="V83" s="230"/>
      <c r="W83" s="230"/>
      <c r="X83" s="230"/>
      <c r="Y83" s="230" t="str">
        <f ca="1">Y58</f>
        <v>1 : 1.5</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t="str">
        <f ca="1">D63</f>
        <v>1 : 1.3</v>
      </c>
      <c r="E88" s="230"/>
      <c r="F88" s="230"/>
      <c r="G88" s="230"/>
      <c r="H88" s="230"/>
      <c r="I88" s="230"/>
      <c r="J88" s="230"/>
      <c r="K88" s="230" t="str">
        <f ca="1">K63</f>
        <v>1 : 0.7</v>
      </c>
      <c r="L88" s="230"/>
      <c r="M88" s="230"/>
      <c r="N88" s="230"/>
      <c r="O88" s="230"/>
      <c r="P88" s="230"/>
      <c r="Q88" s="230"/>
      <c r="R88" s="230" t="str">
        <f ca="1">R63</f>
        <v>1 : 3.3</v>
      </c>
      <c r="S88" s="230"/>
      <c r="T88" s="230"/>
      <c r="U88" s="230"/>
      <c r="V88" s="230"/>
      <c r="W88" s="230"/>
      <c r="X88" s="230"/>
      <c r="Y88" s="230" t="str">
        <f ca="1">Y63</f>
        <v>1 : 300</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1 : 90</v>
      </c>
      <c r="E93" s="230"/>
      <c r="F93" s="230"/>
      <c r="G93" s="230"/>
      <c r="H93" s="230"/>
      <c r="I93" s="230"/>
      <c r="J93" s="230"/>
      <c r="K93" s="230" t="str">
        <f ca="1">K68</f>
        <v>1 : 30</v>
      </c>
      <c r="L93" s="230"/>
      <c r="M93" s="230"/>
      <c r="N93" s="230"/>
      <c r="O93" s="230"/>
      <c r="P93" s="230"/>
      <c r="Q93" s="230"/>
      <c r="R93" s="230" t="str">
        <f ca="1">R68</f>
        <v>1 : 6.25</v>
      </c>
      <c r="S93" s="230"/>
      <c r="T93" s="230"/>
      <c r="U93" s="230"/>
      <c r="V93" s="230"/>
      <c r="W93" s="230"/>
      <c r="X93" s="230"/>
      <c r="Y93" s="230" t="str">
        <f ca="1">Y68</f>
        <v>1 : 20</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1L5NEkLmLgxDg12kE9RssnCmTn5roRkxIbXvzdOw61fvOkwF1ko7J+WWXvI0DLCDplPjmbFOIyQn5eDmFKMiMw==" saltValue="78UpZXJ+a/4WD9w4A79IWw=="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2000-000000000000}"/>
  </hyperlinks>
  <pageMargins left="0.25" right="0.25"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4">
    <tabColor theme="4" tint="0.79998168889431442"/>
  </sheetPr>
  <dimension ref="A1:AL98"/>
  <sheetViews>
    <sheetView zoomScaleNormal="100" workbookViewId="0">
      <selection activeCell="D2" sqref="D2:Z6"/>
    </sheetView>
  </sheetViews>
  <sheetFormatPr defaultColWidth="2.88671875" defaultRowHeight="14.4" x14ac:dyDescent="0.3"/>
  <cols>
    <col min="12" max="12" width="2.88671875" customWidth="1"/>
    <col min="19" max="20" width="2.88671875" customWidth="1"/>
    <col min="26" max="26"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26" t="s">
        <v>148</v>
      </c>
      <c r="E2" s="226"/>
      <c r="F2" s="226"/>
      <c r="G2" s="226"/>
      <c r="H2" s="226"/>
      <c r="I2" s="226"/>
      <c r="J2" s="226"/>
      <c r="K2" s="226"/>
      <c r="L2" s="226"/>
      <c r="M2" s="226"/>
      <c r="N2" s="226"/>
      <c r="O2" s="226"/>
      <c r="P2" s="226"/>
      <c r="Q2" s="226"/>
      <c r="R2" s="226"/>
      <c r="S2" s="226"/>
      <c r="T2" s="226"/>
      <c r="U2" s="226"/>
      <c r="V2" s="226"/>
      <c r="W2" s="226"/>
      <c r="X2" s="226"/>
      <c r="Y2" s="226"/>
      <c r="Z2" s="226"/>
      <c r="AA2" s="3"/>
      <c r="AB2" s="3"/>
      <c r="AC2" s="3"/>
      <c r="AD2" s="3"/>
      <c r="AE2" s="3"/>
      <c r="AF2" s="3"/>
      <c r="AG2" s="3"/>
      <c r="AH2" s="3"/>
    </row>
    <row r="3" spans="1:34" x14ac:dyDescent="0.3">
      <c r="A3" s="3"/>
      <c r="B3" s="3"/>
      <c r="C3" s="3"/>
      <c r="D3" s="226"/>
      <c r="E3" s="226"/>
      <c r="F3" s="226"/>
      <c r="G3" s="226"/>
      <c r="H3" s="226"/>
      <c r="I3" s="226"/>
      <c r="J3" s="226"/>
      <c r="K3" s="226"/>
      <c r="L3" s="226"/>
      <c r="M3" s="226"/>
      <c r="N3" s="226"/>
      <c r="O3" s="226"/>
      <c r="P3" s="226"/>
      <c r="Q3" s="226"/>
      <c r="R3" s="226"/>
      <c r="S3" s="226"/>
      <c r="T3" s="226"/>
      <c r="U3" s="226"/>
      <c r="V3" s="226"/>
      <c r="W3" s="226"/>
      <c r="X3" s="226"/>
      <c r="Y3" s="226"/>
      <c r="Z3" s="226"/>
      <c r="AA3" s="3"/>
      <c r="AB3" s="3"/>
      <c r="AC3" s="3"/>
      <c r="AD3" s="3"/>
      <c r="AE3" s="3"/>
      <c r="AF3" s="3"/>
      <c r="AG3" s="3"/>
      <c r="AH3" s="3"/>
    </row>
    <row r="4" spans="1:34" x14ac:dyDescent="0.3">
      <c r="A4" s="3"/>
      <c r="B4" s="3"/>
      <c r="C4" s="3"/>
      <c r="D4" s="226"/>
      <c r="E4" s="226"/>
      <c r="F4" s="226"/>
      <c r="G4" s="226"/>
      <c r="H4" s="226"/>
      <c r="I4" s="226"/>
      <c r="J4" s="226"/>
      <c r="K4" s="226"/>
      <c r="L4" s="226"/>
      <c r="M4" s="226"/>
      <c r="N4" s="226"/>
      <c r="O4" s="226"/>
      <c r="P4" s="226"/>
      <c r="Q4" s="226"/>
      <c r="R4" s="226"/>
      <c r="S4" s="226"/>
      <c r="T4" s="226"/>
      <c r="U4" s="226"/>
      <c r="V4" s="226"/>
      <c r="W4" s="226"/>
      <c r="X4" s="226"/>
      <c r="Y4" s="226"/>
      <c r="Z4" s="226"/>
      <c r="AA4" s="3"/>
      <c r="AB4" s="3"/>
      <c r="AC4" s="3"/>
      <c r="AD4" s="3"/>
      <c r="AE4" s="3"/>
      <c r="AF4" s="3"/>
      <c r="AG4" s="3"/>
      <c r="AH4" s="3"/>
    </row>
    <row r="5" spans="1:34" x14ac:dyDescent="0.3">
      <c r="A5" s="3"/>
      <c r="B5" s="3"/>
      <c r="C5" s="3"/>
      <c r="D5" s="226"/>
      <c r="E5" s="226"/>
      <c r="F5" s="226"/>
      <c r="G5" s="226"/>
      <c r="H5" s="226"/>
      <c r="I5" s="226"/>
      <c r="J5" s="226"/>
      <c r="K5" s="226"/>
      <c r="L5" s="226"/>
      <c r="M5" s="226"/>
      <c r="N5" s="226"/>
      <c r="O5" s="226"/>
      <c r="P5" s="226"/>
      <c r="Q5" s="226"/>
      <c r="R5" s="226"/>
      <c r="S5" s="226"/>
      <c r="T5" s="226"/>
      <c r="U5" s="226"/>
      <c r="V5" s="226"/>
      <c r="W5" s="226"/>
      <c r="X5" s="226"/>
      <c r="Y5" s="226"/>
      <c r="Z5" s="226"/>
      <c r="AA5" s="3"/>
      <c r="AB5" s="3"/>
      <c r="AC5" s="3"/>
      <c r="AD5" s="3"/>
      <c r="AE5" s="3"/>
      <c r="AF5" s="3"/>
      <c r="AG5" s="3"/>
      <c r="AH5" s="3"/>
    </row>
    <row r="6" spans="1:34" x14ac:dyDescent="0.3">
      <c r="A6" s="3"/>
      <c r="B6" s="3"/>
      <c r="C6" s="3"/>
      <c r="D6" s="226"/>
      <c r="E6" s="226"/>
      <c r="F6" s="226"/>
      <c r="G6" s="226"/>
      <c r="H6" s="226"/>
      <c r="I6" s="226"/>
      <c r="J6" s="226"/>
      <c r="K6" s="226"/>
      <c r="L6" s="226"/>
      <c r="M6" s="226"/>
      <c r="N6" s="226"/>
      <c r="O6" s="226"/>
      <c r="P6" s="226"/>
      <c r="Q6" s="226"/>
      <c r="R6" s="226"/>
      <c r="S6" s="226"/>
      <c r="T6" s="226"/>
      <c r="U6" s="226"/>
      <c r="V6" s="226"/>
      <c r="W6" s="226"/>
      <c r="X6" s="226"/>
      <c r="Y6" s="226"/>
      <c r="Z6" s="226"/>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RANDBETWEEN(3,9)</f>
        <v>3</v>
      </c>
      <c r="F8" s="8">
        <f ca="1">RANDBETWEEN(1,5)</f>
        <v>2</v>
      </c>
      <c r="G8" s="5"/>
      <c r="H8" s="5"/>
      <c r="I8" s="5"/>
      <c r="J8" s="5"/>
      <c r="K8" s="5" t="s">
        <v>1</v>
      </c>
      <c r="L8" s="8">
        <f ca="1">RANDBETWEEN(2,5)</f>
        <v>5</v>
      </c>
      <c r="M8" s="8">
        <f ca="1">RANDBETWEEN(6,10)</f>
        <v>6</v>
      </c>
      <c r="N8" s="5"/>
      <c r="O8" s="5"/>
      <c r="P8" s="5"/>
      <c r="Q8" s="5"/>
      <c r="R8" s="5" t="s">
        <v>2</v>
      </c>
      <c r="S8" s="8">
        <f ca="1">RANDBETWEEN(2,8)</f>
        <v>3</v>
      </c>
      <c r="T8" s="8">
        <f ca="1">RANDBETWEEN(2,6)</f>
        <v>4</v>
      </c>
      <c r="U8" s="5"/>
      <c r="V8" s="5"/>
      <c r="W8" s="5"/>
      <c r="X8" s="5"/>
      <c r="Y8" s="5" t="s">
        <v>3</v>
      </c>
      <c r="Z8" s="8">
        <f ca="1">RANDBETWEEN(2,5)</f>
        <v>4</v>
      </c>
      <c r="AA8" s="8">
        <f ca="1">RANDBETWEEN(3,8)</f>
        <v>8</v>
      </c>
      <c r="AB8" s="8">
        <f ca="1">RANDBETWEEN(7,12)</f>
        <v>7</v>
      </c>
      <c r="AC8" s="8"/>
      <c r="AD8" s="5"/>
      <c r="AE8" s="5"/>
      <c r="AF8" s="3"/>
      <c r="AG8" s="3"/>
      <c r="AH8" s="3"/>
    </row>
    <row r="9" spans="1:34" ht="15" customHeight="1" x14ac:dyDescent="0.3">
      <c r="A9" s="3"/>
      <c r="B9" s="3"/>
      <c r="C9" s="3"/>
      <c r="D9" s="217" t="str">
        <f ca="1">CONCATENATE("x + ",E8)</f>
        <v>x + 3</v>
      </c>
      <c r="E9" s="217"/>
      <c r="F9" s="217"/>
      <c r="G9" s="217"/>
      <c r="H9" s="217"/>
      <c r="I9" s="217"/>
      <c r="J9" s="217"/>
      <c r="K9" s="217" t="str">
        <f ca="1">CONCATENATE("x - ",L8)</f>
        <v>x - 5</v>
      </c>
      <c r="L9" s="217"/>
      <c r="M9" s="217"/>
      <c r="N9" s="217"/>
      <c r="O9" s="217"/>
      <c r="P9" s="217"/>
      <c r="Q9" s="217"/>
      <c r="R9" s="217" t="str">
        <f ca="1">CONCATENATE(S8,"x")</f>
        <v>3x</v>
      </c>
      <c r="S9" s="217"/>
      <c r="T9" s="217"/>
      <c r="U9" s="217"/>
      <c r="V9" s="217"/>
      <c r="W9" s="217"/>
      <c r="X9" s="217"/>
      <c r="Y9" s="217" t="str">
        <f ca="1">CONCATENATE(Z8,"x + ",AA8)</f>
        <v>4x + 8</v>
      </c>
      <c r="Z9" s="217"/>
      <c r="AA9" s="217"/>
      <c r="AB9" s="217"/>
      <c r="AC9" s="217"/>
      <c r="AD9" s="217"/>
      <c r="AE9" s="217"/>
      <c r="AF9" s="3"/>
      <c r="AG9" s="3"/>
      <c r="AH9" s="3"/>
    </row>
    <row r="10" spans="1:34"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3"/>
      <c r="B11" s="3"/>
      <c r="C11" s="3"/>
      <c r="D11" s="293" t="str">
        <f ca="1">CONCATENATE("when x = ",F8)</f>
        <v>when x = 2</v>
      </c>
      <c r="E11" s="293"/>
      <c r="F11" s="293"/>
      <c r="G11" s="293"/>
      <c r="H11" s="293"/>
      <c r="I11" s="293"/>
      <c r="J11" s="293"/>
      <c r="K11" s="293" t="str">
        <f ca="1">CONCATENATE("when x = ",M8)</f>
        <v>when x = 6</v>
      </c>
      <c r="L11" s="293"/>
      <c r="M11" s="293"/>
      <c r="N11" s="293"/>
      <c r="O11" s="293"/>
      <c r="P11" s="293"/>
      <c r="Q11" s="293"/>
      <c r="R11" s="293" t="str">
        <f ca="1">CONCATENATE("when x = ",T8)</f>
        <v>when x = 4</v>
      </c>
      <c r="S11" s="293"/>
      <c r="T11" s="293"/>
      <c r="U11" s="293"/>
      <c r="V11" s="293"/>
      <c r="W11" s="293"/>
      <c r="X11" s="293"/>
      <c r="Y11" s="293" t="str">
        <f ca="1">CONCATENATE("when x = ",AB8)</f>
        <v>when x = 7</v>
      </c>
      <c r="Z11" s="293"/>
      <c r="AA11" s="293"/>
      <c r="AB11" s="293"/>
      <c r="AC11" s="293"/>
      <c r="AD11" s="293"/>
      <c r="AE11" s="293"/>
      <c r="AF11" s="3"/>
      <c r="AG11" s="3"/>
      <c r="AH11" s="3"/>
    </row>
    <row r="12" spans="1:34" ht="15" customHeight="1" x14ac:dyDescent="0.3">
      <c r="A12" s="3"/>
      <c r="B12" s="3"/>
      <c r="C12" s="3"/>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3"/>
      <c r="AG12" s="3"/>
      <c r="AH12" s="3"/>
    </row>
    <row r="13" spans="1:34" x14ac:dyDescent="0.3">
      <c r="A13" s="3"/>
      <c r="B13" s="3"/>
      <c r="C13" s="3"/>
      <c r="D13" s="5" t="s">
        <v>4</v>
      </c>
      <c r="E13" s="8">
        <f ca="1">RANDBETWEEN(15,20)</f>
        <v>15</v>
      </c>
      <c r="F13" s="8">
        <f ca="1">RANDBETWEEN(2,5)</f>
        <v>3</v>
      </c>
      <c r="G13" s="8">
        <f ca="1">RANDBETWEEN(3,6)</f>
        <v>3</v>
      </c>
      <c r="H13" s="8"/>
      <c r="I13" s="5"/>
      <c r="J13" s="5"/>
      <c r="K13" s="5" t="s">
        <v>5</v>
      </c>
      <c r="L13" s="8">
        <f ca="1">RANDBETWEEN(3,5)</f>
        <v>4</v>
      </c>
      <c r="M13" s="8">
        <f ca="1">RANDBETWEEN(-10,-5)</f>
        <v>-7</v>
      </c>
      <c r="N13" s="8"/>
      <c r="O13" s="5"/>
      <c r="P13" s="5"/>
      <c r="Q13" s="5"/>
      <c r="R13" s="5" t="s">
        <v>6</v>
      </c>
      <c r="S13" s="8">
        <f ca="1">RANDBETWEEN(2,5)</f>
        <v>3</v>
      </c>
      <c r="T13" s="8">
        <f ca="1">RANDBETWEEN(7,12)</f>
        <v>11</v>
      </c>
      <c r="U13" s="8">
        <f ca="1">RANDBETWEEN(-5,-2)</f>
        <v>-5</v>
      </c>
      <c r="V13" s="8"/>
      <c r="W13" s="5"/>
      <c r="X13" s="5"/>
      <c r="Y13" s="5" t="s">
        <v>7</v>
      </c>
      <c r="Z13" s="8">
        <f ca="1">RANDBETWEEN(12,20)</f>
        <v>13</v>
      </c>
      <c r="AA13" s="8">
        <f ca="1">RANDBETWEEN(3,8)</f>
        <v>6</v>
      </c>
      <c r="AB13" s="8">
        <f ca="1">RANDBETWEEN(-5,-2)</f>
        <v>-5</v>
      </c>
      <c r="AC13" s="5"/>
      <c r="AD13" s="5"/>
      <c r="AE13" s="5"/>
      <c r="AF13" s="3"/>
      <c r="AG13" s="3"/>
      <c r="AH13" s="3"/>
    </row>
    <row r="14" spans="1:34" ht="15" customHeight="1" x14ac:dyDescent="0.3">
      <c r="A14" s="3"/>
      <c r="B14" s="3"/>
      <c r="C14" s="3"/>
      <c r="D14" s="217" t="str">
        <f ca="1">CONCATENATE(E13," - ",F13,"x")</f>
        <v>15 - 3x</v>
      </c>
      <c r="E14" s="217"/>
      <c r="F14" s="217"/>
      <c r="G14" s="217"/>
      <c r="H14" s="217"/>
      <c r="I14" s="217"/>
      <c r="J14" s="217"/>
      <c r="K14" s="217" t="str">
        <f ca="1">CONCATENATE("x + ",L13)</f>
        <v>x + 4</v>
      </c>
      <c r="L14" s="217"/>
      <c r="M14" s="217"/>
      <c r="N14" s="217"/>
      <c r="O14" s="217"/>
      <c r="P14" s="217"/>
      <c r="Q14" s="217"/>
      <c r="R14" s="217" t="str">
        <f ca="1">CONCATENATE(S13,"x - ",T13)</f>
        <v>3x - 11</v>
      </c>
      <c r="S14" s="217"/>
      <c r="T14" s="217"/>
      <c r="U14" s="217"/>
      <c r="V14" s="217"/>
      <c r="W14" s="217"/>
      <c r="X14" s="217"/>
      <c r="Y14" s="217" t="str">
        <f ca="1">CONCATENATE(Z13," - ",AA13,"x")</f>
        <v>13 - 6x</v>
      </c>
      <c r="Z14" s="217"/>
      <c r="AA14" s="217"/>
      <c r="AB14" s="217"/>
      <c r="AC14" s="217"/>
      <c r="AD14" s="217"/>
      <c r="AE14" s="217"/>
      <c r="AF14" s="3"/>
      <c r="AG14" s="3"/>
      <c r="AH14" s="3"/>
    </row>
    <row r="15" spans="1:34"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4" ht="15" customHeight="1" x14ac:dyDescent="0.3">
      <c r="A16" s="3"/>
      <c r="B16" s="3"/>
      <c r="C16" s="3"/>
      <c r="D16" s="293" t="str">
        <f ca="1">CONCATENATE("when x = ",G13)</f>
        <v>when x = 3</v>
      </c>
      <c r="E16" s="293"/>
      <c r="F16" s="293"/>
      <c r="G16" s="293"/>
      <c r="H16" s="293"/>
      <c r="I16" s="293"/>
      <c r="J16" s="293"/>
      <c r="K16" s="293" t="str">
        <f ca="1">CONCATENATE("when x = ",M13)</f>
        <v>when x = -7</v>
      </c>
      <c r="L16" s="293"/>
      <c r="M16" s="293"/>
      <c r="N16" s="293"/>
      <c r="O16" s="293"/>
      <c r="P16" s="293"/>
      <c r="Q16" s="293"/>
      <c r="R16" s="293" t="str">
        <f ca="1">CONCATENATE("when x = ",U13)</f>
        <v>when x = -5</v>
      </c>
      <c r="S16" s="293"/>
      <c r="T16" s="293"/>
      <c r="U16" s="293"/>
      <c r="V16" s="293"/>
      <c r="W16" s="293"/>
      <c r="X16" s="293"/>
      <c r="Y16" s="293" t="str">
        <f ca="1">CONCATENATE("when x = ",AB13)</f>
        <v>when x = -5</v>
      </c>
      <c r="Z16" s="293"/>
      <c r="AA16" s="293"/>
      <c r="AB16" s="293"/>
      <c r="AC16" s="293"/>
      <c r="AD16" s="293"/>
      <c r="AE16" s="293"/>
      <c r="AF16" s="3"/>
      <c r="AG16" s="3"/>
      <c r="AH16" s="3"/>
    </row>
    <row r="17" spans="1:38" ht="15" customHeight="1" x14ac:dyDescent="0.3">
      <c r="A17" s="3"/>
      <c r="B17" s="3"/>
      <c r="C17" s="3"/>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3"/>
      <c r="AG17" s="3"/>
      <c r="AH17" s="3"/>
    </row>
    <row r="18" spans="1:38" x14ac:dyDescent="0.3">
      <c r="A18" s="3"/>
      <c r="B18" s="3"/>
      <c r="C18" s="3"/>
      <c r="D18" s="5" t="s">
        <v>8</v>
      </c>
      <c r="E18" s="8">
        <f ca="1">RANDBETWEEN(1,9)/10</f>
        <v>0.9</v>
      </c>
      <c r="F18" s="8">
        <f ca="1">RANDBETWEEN(11,19)/10</f>
        <v>1.2</v>
      </c>
      <c r="G18" s="8"/>
      <c r="H18" s="5"/>
      <c r="I18" s="5"/>
      <c r="J18" s="5"/>
      <c r="K18" s="5" t="s">
        <v>9</v>
      </c>
      <c r="L18" s="8">
        <f ca="1">RANDBETWEEN(-9,-1)/10</f>
        <v>-0.4</v>
      </c>
      <c r="M18" s="5"/>
      <c r="N18" s="5"/>
      <c r="O18" s="5"/>
      <c r="P18" s="5"/>
      <c r="Q18" s="5"/>
      <c r="R18" s="5" t="s">
        <v>10</v>
      </c>
      <c r="S18" s="8">
        <f ca="1">RANDBETWEEN(-9,-2)</f>
        <v>-7</v>
      </c>
      <c r="T18" s="8">
        <f ca="1">RANDBETWEEN(2,5)</f>
        <v>2</v>
      </c>
      <c r="U18" s="8"/>
      <c r="V18" s="5"/>
      <c r="W18" s="5"/>
      <c r="X18" s="5"/>
      <c r="Y18" s="5" t="s">
        <v>11</v>
      </c>
      <c r="Z18" s="8">
        <f ca="1">RANDBETWEEN(-9,-2)</f>
        <v>-3</v>
      </c>
      <c r="AA18" s="8">
        <f ca="1">RANDBETWEEN(2,5)</f>
        <v>4</v>
      </c>
      <c r="AB18" s="8"/>
      <c r="AC18" s="5"/>
      <c r="AD18" s="5"/>
      <c r="AE18" s="5"/>
      <c r="AF18" s="6"/>
      <c r="AG18" s="5"/>
      <c r="AH18" s="3"/>
      <c r="AL18" s="10"/>
    </row>
    <row r="19" spans="1:38" ht="15" customHeight="1" x14ac:dyDescent="0.3">
      <c r="A19" s="3"/>
      <c r="B19" s="3"/>
      <c r="C19" s="3"/>
      <c r="D19" s="217" t="s">
        <v>144</v>
      </c>
      <c r="E19" s="217"/>
      <c r="F19" s="217"/>
      <c r="G19" s="217"/>
      <c r="H19" s="217"/>
      <c r="I19" s="217"/>
      <c r="J19" s="217"/>
      <c r="K19" s="217" t="s">
        <v>145</v>
      </c>
      <c r="L19" s="217"/>
      <c r="M19" s="217"/>
      <c r="N19" s="217"/>
      <c r="O19" s="217"/>
      <c r="P19" s="217"/>
      <c r="Q19" s="217"/>
      <c r="R19" s="217" t="s">
        <v>146</v>
      </c>
      <c r="S19" s="217"/>
      <c r="T19" s="217"/>
      <c r="U19" s="217"/>
      <c r="V19" s="217"/>
      <c r="W19" s="217"/>
      <c r="X19" s="217"/>
      <c r="Y19" s="217" t="s">
        <v>147</v>
      </c>
      <c r="Z19" s="217"/>
      <c r="AA19" s="217"/>
      <c r="AB19" s="217"/>
      <c r="AC19" s="217"/>
      <c r="AD19" s="217"/>
      <c r="AE19" s="217"/>
      <c r="AF19" s="3"/>
      <c r="AG19" s="3"/>
      <c r="AH19" s="3"/>
    </row>
    <row r="20" spans="1:38" ht="15" customHeight="1" x14ac:dyDescent="0.3">
      <c r="A20" s="3"/>
      <c r="B20" s="3"/>
      <c r="C20" s="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3"/>
      <c r="AG20" s="3"/>
      <c r="AH20" s="3"/>
    </row>
    <row r="21" spans="1:38" ht="15" customHeight="1" x14ac:dyDescent="0.3">
      <c r="A21" s="3"/>
      <c r="B21" s="3"/>
      <c r="C21" s="3"/>
      <c r="D21" s="243" t="str">
        <f ca="1">CONCATENATE("when x = ",E18," and 
y = ",F18)</f>
        <v>when x = 0.9 and 
y = 1.2</v>
      </c>
      <c r="E21" s="243"/>
      <c r="F21" s="243"/>
      <c r="G21" s="243"/>
      <c r="H21" s="243"/>
      <c r="I21" s="243"/>
      <c r="J21" s="243"/>
      <c r="K21" s="293" t="str">
        <f ca="1">CONCATENATE("when x = ",L18)</f>
        <v>when x = -0.4</v>
      </c>
      <c r="L21" s="293"/>
      <c r="M21" s="293"/>
      <c r="N21" s="293"/>
      <c r="O21" s="293"/>
      <c r="P21" s="293"/>
      <c r="Q21" s="293"/>
      <c r="R21" s="243" t="str">
        <f ca="1">CONCATENATE("when x = ",S18," and 
y = ",T18)</f>
        <v>when x = -7 and 
y = 2</v>
      </c>
      <c r="S21" s="243"/>
      <c r="T21" s="243"/>
      <c r="U21" s="243"/>
      <c r="V21" s="243"/>
      <c r="W21" s="243"/>
      <c r="X21" s="243"/>
      <c r="Y21" s="243" t="str">
        <f ca="1">CONCATENATE("when x = ",Z18," and 
y = ",AA18)</f>
        <v>when x = -3 and 
y = 4</v>
      </c>
      <c r="Z21" s="243"/>
      <c r="AA21" s="243"/>
      <c r="AB21" s="243"/>
      <c r="AC21" s="243"/>
      <c r="AD21" s="243"/>
      <c r="AE21" s="243"/>
      <c r="AF21" s="3"/>
      <c r="AG21" s="3"/>
      <c r="AH21" s="3"/>
    </row>
    <row r="22" spans="1:38" ht="15" customHeight="1" x14ac:dyDescent="0.3">
      <c r="A22" s="3"/>
      <c r="B22" s="3"/>
      <c r="C22" s="3"/>
      <c r="D22" s="243"/>
      <c r="E22" s="243"/>
      <c r="F22" s="243"/>
      <c r="G22" s="243"/>
      <c r="H22" s="243"/>
      <c r="I22" s="243"/>
      <c r="J22" s="243"/>
      <c r="K22" s="51"/>
      <c r="L22" s="51"/>
      <c r="M22" s="51"/>
      <c r="N22" s="51"/>
      <c r="O22" s="51"/>
      <c r="P22" s="51"/>
      <c r="Q22" s="51"/>
      <c r="R22" s="243"/>
      <c r="S22" s="243"/>
      <c r="T22" s="243"/>
      <c r="U22" s="243"/>
      <c r="V22" s="243"/>
      <c r="W22" s="243"/>
      <c r="X22" s="243"/>
      <c r="Y22" s="243"/>
      <c r="Z22" s="243"/>
      <c r="AA22" s="243"/>
      <c r="AB22" s="243"/>
      <c r="AC22" s="243"/>
      <c r="AD22" s="243"/>
      <c r="AE22" s="243"/>
      <c r="AF22" s="3"/>
      <c r="AG22" s="3"/>
      <c r="AH22" s="3"/>
    </row>
    <row r="23" spans="1:38"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8"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6" t="str">
        <f>D2</f>
        <v>Basic Substitution</v>
      </c>
      <c r="E27" s="226"/>
      <c r="F27" s="226"/>
      <c r="G27" s="226"/>
      <c r="H27" s="226"/>
      <c r="I27" s="226"/>
      <c r="J27" s="226"/>
      <c r="K27" s="226"/>
      <c r="L27" s="226"/>
      <c r="M27" s="226"/>
      <c r="N27" s="226"/>
      <c r="O27" s="226"/>
      <c r="P27" s="226"/>
      <c r="Q27" s="226"/>
      <c r="R27" s="226"/>
      <c r="S27" s="226"/>
      <c r="T27" s="226"/>
      <c r="U27" s="226"/>
      <c r="V27" s="226"/>
      <c r="W27" s="226"/>
      <c r="X27" s="226"/>
      <c r="Y27" s="226"/>
      <c r="Z27" s="226"/>
      <c r="AA27" s="3"/>
      <c r="AB27" s="3"/>
      <c r="AC27" s="3"/>
      <c r="AD27" s="3"/>
      <c r="AE27" s="3"/>
      <c r="AF27" s="3"/>
      <c r="AG27" s="3"/>
      <c r="AH27" s="3"/>
    </row>
    <row r="28" spans="1:38" x14ac:dyDescent="0.3">
      <c r="A28" s="3"/>
      <c r="B28" s="3"/>
      <c r="C28" s="3"/>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3"/>
      <c r="AB28" s="3"/>
      <c r="AC28" s="3"/>
      <c r="AD28" s="3"/>
      <c r="AE28" s="3"/>
      <c r="AF28" s="3"/>
      <c r="AG28" s="3"/>
      <c r="AH28" s="3"/>
    </row>
    <row r="29" spans="1:38" x14ac:dyDescent="0.3">
      <c r="A29" s="3"/>
      <c r="B29" s="3"/>
      <c r="C29" s="3"/>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3"/>
      <c r="AB29" s="3"/>
      <c r="AC29" s="3"/>
      <c r="AD29" s="3"/>
      <c r="AE29" s="3"/>
      <c r="AF29" s="3"/>
      <c r="AG29" s="3"/>
      <c r="AH29" s="3"/>
    </row>
    <row r="30" spans="1:38" x14ac:dyDescent="0.3">
      <c r="A30" s="3"/>
      <c r="B30" s="3"/>
      <c r="C30" s="3"/>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3"/>
      <c r="AB30" s="3"/>
      <c r="AC30" s="3"/>
      <c r="AD30" s="3"/>
      <c r="AE30" s="3"/>
      <c r="AF30" s="3"/>
      <c r="AG30" s="3"/>
      <c r="AH30" s="3"/>
    </row>
    <row r="31" spans="1:38" x14ac:dyDescent="0.3">
      <c r="A31" s="3"/>
      <c r="B31" s="3"/>
      <c r="C31" s="3"/>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17" t="str">
        <f ca="1">D9</f>
        <v>x + 3</v>
      </c>
      <c r="E34" s="217"/>
      <c r="F34" s="217"/>
      <c r="G34" s="217"/>
      <c r="H34" s="217"/>
      <c r="I34" s="217"/>
      <c r="J34" s="217"/>
      <c r="K34" s="217" t="str">
        <f ca="1">K9</f>
        <v>x - 5</v>
      </c>
      <c r="L34" s="217"/>
      <c r="M34" s="217"/>
      <c r="N34" s="217"/>
      <c r="O34" s="217"/>
      <c r="P34" s="217"/>
      <c r="Q34" s="217"/>
      <c r="R34" s="217" t="str">
        <f ca="1">R9</f>
        <v>3x</v>
      </c>
      <c r="S34" s="217"/>
      <c r="T34" s="217"/>
      <c r="U34" s="217"/>
      <c r="V34" s="217"/>
      <c r="W34" s="217"/>
      <c r="X34" s="217"/>
      <c r="Y34" s="217" t="str">
        <f ca="1">Y9</f>
        <v>4x + 8</v>
      </c>
      <c r="Z34" s="217"/>
      <c r="AA34" s="217"/>
      <c r="AB34" s="217"/>
      <c r="AC34" s="217"/>
      <c r="AD34" s="217"/>
      <c r="AE34" s="217"/>
      <c r="AF34" s="3"/>
      <c r="AG34" s="3"/>
      <c r="AH34" s="3"/>
    </row>
    <row r="35" spans="1:38" ht="15" customHeight="1" x14ac:dyDescent="0.3">
      <c r="A35" s="3"/>
      <c r="B35" s="3"/>
      <c r="C35" s="3"/>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3"/>
      <c r="AG35" s="3"/>
      <c r="AH35" s="3"/>
    </row>
    <row r="36" spans="1:38" ht="15" customHeight="1" x14ac:dyDescent="0.3">
      <c r="A36" s="3"/>
      <c r="B36" s="3"/>
      <c r="C36" s="3"/>
      <c r="D36" s="293" t="str">
        <f ca="1">D11</f>
        <v>when x = 2</v>
      </c>
      <c r="E36" s="293"/>
      <c r="F36" s="293"/>
      <c r="G36" s="293"/>
      <c r="H36" s="293"/>
      <c r="I36" s="293"/>
      <c r="J36" s="293"/>
      <c r="K36" s="293" t="str">
        <f ca="1">K11</f>
        <v>when x = 6</v>
      </c>
      <c r="L36" s="293"/>
      <c r="M36" s="293"/>
      <c r="N36" s="293"/>
      <c r="O36" s="293"/>
      <c r="P36" s="293"/>
      <c r="Q36" s="293"/>
      <c r="R36" s="293" t="str">
        <f ca="1">R11</f>
        <v>when x = 4</v>
      </c>
      <c r="S36" s="293"/>
      <c r="T36" s="293"/>
      <c r="U36" s="293"/>
      <c r="V36" s="293"/>
      <c r="W36" s="293"/>
      <c r="X36" s="293"/>
      <c r="Y36" s="293" t="str">
        <f ca="1">Y11</f>
        <v>when x = 7</v>
      </c>
      <c r="Z36" s="293"/>
      <c r="AA36" s="293"/>
      <c r="AB36" s="293"/>
      <c r="AC36" s="293"/>
      <c r="AD36" s="293"/>
      <c r="AE36" s="293"/>
      <c r="AF36" s="3"/>
      <c r="AG36" s="3"/>
      <c r="AH36" s="3"/>
    </row>
    <row r="37" spans="1:38" ht="15" customHeight="1" x14ac:dyDescent="0.3">
      <c r="A37" s="3"/>
      <c r="B37" s="3"/>
      <c r="C37" s="3"/>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17" t="str">
        <f ca="1">D14</f>
        <v>15 - 3x</v>
      </c>
      <c r="E39" s="217"/>
      <c r="F39" s="217"/>
      <c r="G39" s="217"/>
      <c r="H39" s="217"/>
      <c r="I39" s="217"/>
      <c r="J39" s="217"/>
      <c r="K39" s="217" t="str">
        <f ca="1">K14</f>
        <v>x + 4</v>
      </c>
      <c r="L39" s="217"/>
      <c r="M39" s="217"/>
      <c r="N39" s="217"/>
      <c r="O39" s="217"/>
      <c r="P39" s="217"/>
      <c r="Q39" s="217"/>
      <c r="R39" s="217" t="str">
        <f ca="1">R14</f>
        <v>3x - 11</v>
      </c>
      <c r="S39" s="217"/>
      <c r="T39" s="217"/>
      <c r="U39" s="217"/>
      <c r="V39" s="217"/>
      <c r="W39" s="217"/>
      <c r="X39" s="217"/>
      <c r="Y39" s="217" t="str">
        <f ca="1">Y14</f>
        <v>13 - 6x</v>
      </c>
      <c r="Z39" s="217"/>
      <c r="AA39" s="217"/>
      <c r="AB39" s="217"/>
      <c r="AC39" s="217"/>
      <c r="AD39" s="217"/>
      <c r="AE39" s="217"/>
      <c r="AF39" s="3"/>
      <c r="AG39" s="3"/>
      <c r="AH39" s="3"/>
    </row>
    <row r="40" spans="1:38" ht="15" customHeight="1" x14ac:dyDescent="0.3">
      <c r="A40" s="3"/>
      <c r="B40" s="3"/>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3"/>
      <c r="C41" s="3"/>
      <c r="D41" s="293" t="str">
        <f ca="1">D16</f>
        <v>when x = 3</v>
      </c>
      <c r="E41" s="293"/>
      <c r="F41" s="293"/>
      <c r="G41" s="293"/>
      <c r="H41" s="293"/>
      <c r="I41" s="293"/>
      <c r="J41" s="293"/>
      <c r="K41" s="293" t="str">
        <f ca="1">K16</f>
        <v>when x = -7</v>
      </c>
      <c r="L41" s="293"/>
      <c r="M41" s="293"/>
      <c r="N41" s="293"/>
      <c r="O41" s="293"/>
      <c r="P41" s="293"/>
      <c r="Q41" s="293"/>
      <c r="R41" s="293" t="str">
        <f ca="1">R16</f>
        <v>when x = -5</v>
      </c>
      <c r="S41" s="293"/>
      <c r="T41" s="293"/>
      <c r="U41" s="293"/>
      <c r="V41" s="293"/>
      <c r="W41" s="293"/>
      <c r="X41" s="293"/>
      <c r="Y41" s="293" t="str">
        <f ca="1">Y16</f>
        <v>when x = -5</v>
      </c>
      <c r="Z41" s="293"/>
      <c r="AA41" s="293"/>
      <c r="AB41" s="293"/>
      <c r="AC41" s="293"/>
      <c r="AD41" s="293"/>
      <c r="AE41" s="293"/>
      <c r="AF41" s="3"/>
      <c r="AG41" s="3"/>
      <c r="AH41" s="3"/>
    </row>
    <row r="42" spans="1:38" ht="15" customHeight="1" x14ac:dyDescent="0.3">
      <c r="A42" s="3"/>
      <c r="B42" s="3"/>
      <c r="C42" s="3"/>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D19</f>
        <v>xy</v>
      </c>
      <c r="E44" s="217"/>
      <c r="F44" s="217"/>
      <c r="G44" s="217"/>
      <c r="H44" s="217"/>
      <c r="I44" s="217"/>
      <c r="J44" s="217"/>
      <c r="K44" s="217" t="str">
        <f>K19</f>
        <v>x²</v>
      </c>
      <c r="L44" s="217"/>
      <c r="M44" s="217"/>
      <c r="N44" s="217"/>
      <c r="O44" s="217"/>
      <c r="P44" s="217"/>
      <c r="Q44" s="217"/>
      <c r="R44" s="217" t="str">
        <f>R19</f>
        <v>xy²</v>
      </c>
      <c r="S44" s="217"/>
      <c r="T44" s="217"/>
      <c r="U44" s="217"/>
      <c r="V44" s="217"/>
      <c r="W44" s="217"/>
      <c r="X44" s="217"/>
      <c r="Y44" s="217" t="str">
        <f>Y19</f>
        <v>(xy)²</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43" t="str">
        <f ca="1">D21</f>
        <v>when x = 0.9 and 
y = 1.2</v>
      </c>
      <c r="E46" s="243"/>
      <c r="F46" s="243"/>
      <c r="G46" s="243"/>
      <c r="H46" s="243"/>
      <c r="I46" s="243"/>
      <c r="J46" s="243"/>
      <c r="K46" s="293" t="str">
        <f ca="1">K21</f>
        <v>when x = -0.4</v>
      </c>
      <c r="L46" s="293"/>
      <c r="M46" s="293"/>
      <c r="N46" s="293"/>
      <c r="O46" s="293"/>
      <c r="P46" s="293"/>
      <c r="Q46" s="293"/>
      <c r="R46" s="243" t="str">
        <f ca="1">R21</f>
        <v>when x = -7 and 
y = 2</v>
      </c>
      <c r="S46" s="243"/>
      <c r="T46" s="243"/>
      <c r="U46" s="243"/>
      <c r="V46" s="243"/>
      <c r="W46" s="243"/>
      <c r="X46" s="243"/>
      <c r="Y46" s="243" t="str">
        <f ca="1">Y21</f>
        <v>when x = -3 and 
y = 4</v>
      </c>
      <c r="Z46" s="243"/>
      <c r="AA46" s="243"/>
      <c r="AB46" s="243"/>
      <c r="AC46" s="243"/>
      <c r="AD46" s="243"/>
      <c r="AE46" s="243"/>
      <c r="AF46" s="3"/>
      <c r="AG46" s="3"/>
      <c r="AH46" s="3"/>
    </row>
    <row r="47" spans="1:38" ht="15" customHeight="1" x14ac:dyDescent="0.3">
      <c r="A47" s="3"/>
      <c r="B47" s="3"/>
      <c r="C47" s="3"/>
      <c r="D47" s="243"/>
      <c r="E47" s="243"/>
      <c r="F47" s="243"/>
      <c r="G47" s="243"/>
      <c r="H47" s="243"/>
      <c r="I47" s="243"/>
      <c r="J47" s="243"/>
      <c r="K47" s="51"/>
      <c r="L47" s="51"/>
      <c r="M47" s="51"/>
      <c r="N47" s="51"/>
      <c r="O47" s="51"/>
      <c r="P47" s="51"/>
      <c r="Q47" s="51"/>
      <c r="R47" s="243"/>
      <c r="S47" s="243"/>
      <c r="T47" s="243"/>
      <c r="U47" s="243"/>
      <c r="V47" s="243"/>
      <c r="W47" s="243"/>
      <c r="X47" s="243"/>
      <c r="Y47" s="243"/>
      <c r="Z47" s="243"/>
      <c r="AA47" s="243"/>
      <c r="AB47" s="243"/>
      <c r="AC47" s="243"/>
      <c r="AD47" s="243"/>
      <c r="AE47" s="243"/>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Basic Substitution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E8+F8</f>
        <v>5</v>
      </c>
      <c r="E58" s="230"/>
      <c r="F58" s="230"/>
      <c r="G58" s="230"/>
      <c r="H58" s="230"/>
      <c r="I58" s="230"/>
      <c r="J58" s="230"/>
      <c r="K58" s="230">
        <f ca="1">M8-L8</f>
        <v>1</v>
      </c>
      <c r="L58" s="230"/>
      <c r="M58" s="230"/>
      <c r="N58" s="230"/>
      <c r="O58" s="230"/>
      <c r="P58" s="230"/>
      <c r="Q58" s="230"/>
      <c r="R58" s="230">
        <f ca="1">S8*T8</f>
        <v>12</v>
      </c>
      <c r="S58" s="230"/>
      <c r="T58" s="230"/>
      <c r="U58" s="230"/>
      <c r="V58" s="230"/>
      <c r="W58" s="230"/>
      <c r="X58" s="230"/>
      <c r="Y58" s="230">
        <f ca="1">Z8*AB8+AA8</f>
        <v>36</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E13-(F13*G13)</f>
        <v>6</v>
      </c>
      <c r="E63" s="230"/>
      <c r="F63" s="230"/>
      <c r="G63" s="230"/>
      <c r="H63" s="230"/>
      <c r="I63" s="230"/>
      <c r="J63" s="230"/>
      <c r="K63" s="230">
        <f ca="1">M13+L13</f>
        <v>-3</v>
      </c>
      <c r="L63" s="230"/>
      <c r="M63" s="230"/>
      <c r="N63" s="230"/>
      <c r="O63" s="230"/>
      <c r="P63" s="230"/>
      <c r="Q63" s="230"/>
      <c r="R63" s="230">
        <f ca="1">S13*U13-T13</f>
        <v>-26</v>
      </c>
      <c r="S63" s="230"/>
      <c r="T63" s="230"/>
      <c r="U63" s="230"/>
      <c r="V63" s="230"/>
      <c r="W63" s="230"/>
      <c r="X63" s="230"/>
      <c r="Y63" s="230">
        <f ca="1">Z13-AA13*AB13</f>
        <v>43</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x14ac:dyDescent="0.3">
      <c r="A68" s="3"/>
      <c r="B68" s="3"/>
      <c r="C68" s="1"/>
      <c r="D68" s="230">
        <f ca="1">E18*F18</f>
        <v>1.08</v>
      </c>
      <c r="E68" s="230"/>
      <c r="F68" s="230"/>
      <c r="G68" s="230"/>
      <c r="H68" s="230"/>
      <c r="I68" s="230"/>
      <c r="J68" s="230"/>
      <c r="K68" s="230">
        <f ca="1">L18*L18</f>
        <v>0.16000000000000003</v>
      </c>
      <c r="L68" s="230"/>
      <c r="M68" s="230"/>
      <c r="N68" s="230"/>
      <c r="O68" s="230"/>
      <c r="P68" s="230"/>
      <c r="Q68" s="230"/>
      <c r="R68" s="230">
        <f ca="1">S18*T18*T18</f>
        <v>-28</v>
      </c>
      <c r="S68" s="230"/>
      <c r="T68" s="230"/>
      <c r="U68" s="230"/>
      <c r="V68" s="230"/>
      <c r="W68" s="230"/>
      <c r="X68" s="230"/>
      <c r="Y68" s="230">
        <f ca="1">Z18*AA18*Z18*AA18</f>
        <v>144</v>
      </c>
      <c r="Z68" s="230"/>
      <c r="AA68" s="230"/>
      <c r="AB68" s="230"/>
      <c r="AC68" s="230"/>
      <c r="AD68" s="230"/>
      <c r="AE68" s="230"/>
      <c r="AF68" s="1"/>
      <c r="AG68" s="3"/>
      <c r="AH68" s="3"/>
    </row>
    <row r="69" spans="1:34"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Basic Substitution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5</v>
      </c>
      <c r="E83" s="230"/>
      <c r="F83" s="230"/>
      <c r="G83" s="230"/>
      <c r="H83" s="230"/>
      <c r="I83" s="230"/>
      <c r="J83" s="230"/>
      <c r="K83" s="230">
        <f ca="1">K58</f>
        <v>1</v>
      </c>
      <c r="L83" s="230"/>
      <c r="M83" s="230"/>
      <c r="N83" s="230"/>
      <c r="O83" s="230"/>
      <c r="P83" s="230"/>
      <c r="Q83" s="230"/>
      <c r="R83" s="230">
        <f ca="1">R58</f>
        <v>12</v>
      </c>
      <c r="S83" s="230"/>
      <c r="T83" s="230"/>
      <c r="U83" s="230"/>
      <c r="V83" s="230"/>
      <c r="W83" s="230"/>
      <c r="X83" s="230"/>
      <c r="Y83" s="230">
        <f ca="1">Y58</f>
        <v>36</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6</v>
      </c>
      <c r="E88" s="230"/>
      <c r="F88" s="230"/>
      <c r="G88" s="230"/>
      <c r="H88" s="230"/>
      <c r="I88" s="230"/>
      <c r="J88" s="230"/>
      <c r="K88" s="230">
        <f ca="1">K63</f>
        <v>-3</v>
      </c>
      <c r="L88" s="230"/>
      <c r="M88" s="230"/>
      <c r="N88" s="230"/>
      <c r="O88" s="230"/>
      <c r="P88" s="230"/>
      <c r="Q88" s="230"/>
      <c r="R88" s="230">
        <f ca="1">R63</f>
        <v>-26</v>
      </c>
      <c r="S88" s="230"/>
      <c r="T88" s="230"/>
      <c r="U88" s="230"/>
      <c r="V88" s="230"/>
      <c r="W88" s="230"/>
      <c r="X88" s="230"/>
      <c r="Y88" s="230">
        <f ca="1">Y63</f>
        <v>43</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1.08</v>
      </c>
      <c r="E93" s="230"/>
      <c r="F93" s="230"/>
      <c r="G93" s="230"/>
      <c r="H93" s="230"/>
      <c r="I93" s="230"/>
      <c r="J93" s="230"/>
      <c r="K93" s="230">
        <f ca="1">K68</f>
        <v>0.16000000000000003</v>
      </c>
      <c r="L93" s="230"/>
      <c r="M93" s="230"/>
      <c r="N93" s="230"/>
      <c r="O93" s="230"/>
      <c r="P93" s="230"/>
      <c r="Q93" s="230"/>
      <c r="R93" s="230">
        <f ca="1">R68</f>
        <v>-28</v>
      </c>
      <c r="S93" s="230"/>
      <c r="T93" s="230"/>
      <c r="U93" s="230"/>
      <c r="V93" s="230"/>
      <c r="W93" s="230"/>
      <c r="X93" s="230"/>
      <c r="Y93" s="230">
        <f ca="1">Y68</f>
        <v>144</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mMHzUPsSkfCnzER5jWTjc3qnOAIokffu82I1JlHRCbkgNX4vHy2VIAi0/9kDQ6WEoQSS3aZDiO8uhOIxXjdZVQ==" saltValue="3ehU6l/g4qPPuel4VL2KNw==" spinCount="100000" sheet="1" objects="1" scenarios="1"/>
  <mergeCells count="76">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6:J47"/>
    <mergeCell ref="K46:Q46"/>
    <mergeCell ref="R46:X47"/>
    <mergeCell ref="Y46:AE47"/>
    <mergeCell ref="D83:J86"/>
    <mergeCell ref="K83:Q86"/>
    <mergeCell ref="R83:X86"/>
    <mergeCell ref="Y83:AE86"/>
    <mergeCell ref="D51:Z55"/>
    <mergeCell ref="D58:J61"/>
    <mergeCell ref="K58:Q61"/>
    <mergeCell ref="R58:X61"/>
    <mergeCell ref="Y58:AE61"/>
    <mergeCell ref="D63:J66"/>
    <mergeCell ref="K63:Q66"/>
    <mergeCell ref="R63:X66"/>
    <mergeCell ref="D41:J41"/>
    <mergeCell ref="K41:Q41"/>
    <mergeCell ref="R41:X41"/>
    <mergeCell ref="Y41:AE41"/>
    <mergeCell ref="D44:J45"/>
    <mergeCell ref="K44:Q45"/>
    <mergeCell ref="R44:X45"/>
    <mergeCell ref="Y44:AE45"/>
    <mergeCell ref="D39:J40"/>
    <mergeCell ref="K39:Q40"/>
    <mergeCell ref="R39:X40"/>
    <mergeCell ref="Y39:AE40"/>
    <mergeCell ref="D36:J36"/>
    <mergeCell ref="K36:Q36"/>
    <mergeCell ref="R36:X36"/>
    <mergeCell ref="Y36:AE36"/>
    <mergeCell ref="D21:J22"/>
    <mergeCell ref="K21:Q21"/>
    <mergeCell ref="R21:X22"/>
    <mergeCell ref="Y21:AE22"/>
    <mergeCell ref="Y34:AE35"/>
    <mergeCell ref="D27:Z31"/>
    <mergeCell ref="D34:J35"/>
    <mergeCell ref="K34:Q35"/>
    <mergeCell ref="R34:X35"/>
    <mergeCell ref="D19:J20"/>
    <mergeCell ref="K19:Q20"/>
    <mergeCell ref="R19:X20"/>
    <mergeCell ref="Y19:AE20"/>
    <mergeCell ref="D11:J11"/>
    <mergeCell ref="K11:Q11"/>
    <mergeCell ref="R11:X11"/>
    <mergeCell ref="Y11:AE11"/>
    <mergeCell ref="D14:J15"/>
    <mergeCell ref="K14:Q15"/>
    <mergeCell ref="R14:X15"/>
    <mergeCell ref="Y14:AE15"/>
    <mergeCell ref="D16:J16"/>
    <mergeCell ref="K16:Q16"/>
    <mergeCell ref="R16:X16"/>
    <mergeCell ref="Y16:AE16"/>
    <mergeCell ref="D2:Z6"/>
    <mergeCell ref="D9:J10"/>
    <mergeCell ref="K9:Q10"/>
    <mergeCell ref="R9:X10"/>
    <mergeCell ref="Y9:AE10"/>
  </mergeCells>
  <hyperlinks>
    <hyperlink ref="A1" location="Contents!A1" display="Go Back" xr:uid="{00000000-0004-0000-2100-000000000000}"/>
  </hyperlinks>
  <pageMargins left="0.25" right="0.25"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5">
    <tabColor theme="4" tint="0.79998168889431442"/>
  </sheetPr>
  <dimension ref="A1:AL98"/>
  <sheetViews>
    <sheetView zoomScaleNormal="100" workbookViewId="0"/>
  </sheetViews>
  <sheetFormatPr defaultColWidth="2.88671875" defaultRowHeight="14.4" x14ac:dyDescent="0.3"/>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12</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RANDBETWEEN(2,3)</f>
        <v>2</v>
      </c>
      <c r="F8" s="8">
        <f ca="1">RANDBETWEEN(1,5)</f>
        <v>2</v>
      </c>
      <c r="G8" s="8"/>
      <c r="H8" s="8"/>
      <c r="I8" s="8"/>
      <c r="J8" s="8"/>
      <c r="K8" s="5" t="s">
        <v>1</v>
      </c>
      <c r="L8" s="8">
        <f ca="1">RANDBETWEEN(2,5)</f>
        <v>2</v>
      </c>
      <c r="M8" s="8">
        <f ca="1">RANDBETWEEN(1,6)</f>
        <v>1</v>
      </c>
      <c r="N8" s="8"/>
      <c r="O8" s="8"/>
      <c r="P8" s="8"/>
      <c r="Q8" s="8"/>
      <c r="R8" s="5" t="s">
        <v>2</v>
      </c>
      <c r="S8" s="8">
        <f ca="1">RANDBETWEEN(2,5)</f>
        <v>4</v>
      </c>
      <c r="T8" s="8">
        <f ca="1">RANDBETWEEN(2,5)</f>
        <v>2</v>
      </c>
      <c r="U8" s="8">
        <f ca="1">RANDBETWEEN(3,8)</f>
        <v>6</v>
      </c>
      <c r="V8" s="8">
        <f ca="1">IF(U8/T8=1,U8+1,IF(U8/T8=2,U8+1,IF(U8/T8=3,U8+1,IF(U8/T8=4,U8+1,IF(U8/T8=5,U8+1,IF(U8/T8=6,U8+1,U8))))))</f>
        <v>7</v>
      </c>
      <c r="W8" s="8"/>
      <c r="X8" s="5"/>
      <c r="Y8" s="5" t="s">
        <v>3</v>
      </c>
      <c r="Z8" s="8">
        <f ca="1">RANDBETWEEN(2,5)</f>
        <v>5</v>
      </c>
      <c r="AA8" s="8">
        <f ca="1">RANDBETWEEN(1,6)</f>
        <v>4</v>
      </c>
      <c r="AB8" s="8">
        <f ca="1">RANDBETWEEN(5,9)</f>
        <v>8</v>
      </c>
      <c r="AC8" s="8">
        <f ca="1">IF(GCD(AA8,AB8)=1,AB8,AB8+1)</f>
        <v>9</v>
      </c>
      <c r="AD8" s="8"/>
      <c r="AE8" s="5"/>
      <c r="AF8" s="3"/>
      <c r="AG8" s="3"/>
      <c r="AH8" s="3"/>
    </row>
    <row r="9" spans="1:34" ht="15" customHeight="1" x14ac:dyDescent="0.3">
      <c r="A9" s="3"/>
      <c r="B9" s="3"/>
      <c r="C9" s="3"/>
      <c r="D9" s="217" t="str">
        <f ca="1">CONCATENATE(E8,"(x + ",F8,")")</f>
        <v>2(x + 2)</v>
      </c>
      <c r="E9" s="217"/>
      <c r="F9" s="217"/>
      <c r="G9" s="217"/>
      <c r="H9" s="217"/>
      <c r="I9" s="217"/>
      <c r="J9" s="217"/>
      <c r="K9" s="217" t="str">
        <f ca="1">CONCATENATE(L8,"(x - ",M8,")")</f>
        <v>2(x - 1)</v>
      </c>
      <c r="L9" s="217"/>
      <c r="M9" s="217"/>
      <c r="N9" s="217"/>
      <c r="O9" s="217"/>
      <c r="P9" s="217"/>
      <c r="Q9" s="217"/>
      <c r="R9" s="217" t="str">
        <f ca="1">CONCATENATE(S8,"(",T8,"x + ",V8,")")</f>
        <v>4(2x + 7)</v>
      </c>
      <c r="S9" s="217"/>
      <c r="T9" s="217"/>
      <c r="U9" s="217"/>
      <c r="V9" s="217"/>
      <c r="W9" s="217"/>
      <c r="X9" s="217"/>
      <c r="Y9" s="217" t="str">
        <f ca="1">CONCATENATE(Z8,"(",AA8," - ",AC8,"x)")</f>
        <v>5(4 - 9x)</v>
      </c>
      <c r="Z9" s="217"/>
      <c r="AA9" s="217"/>
      <c r="AB9" s="217"/>
      <c r="AC9" s="217"/>
      <c r="AD9" s="217"/>
      <c r="AE9" s="217"/>
      <c r="AF9" s="3"/>
      <c r="AG9" s="3"/>
      <c r="AH9" s="3"/>
    </row>
    <row r="10" spans="1:34"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3"/>
      <c r="B11" s="3"/>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4" ht="15" customHeight="1" x14ac:dyDescent="0.3">
      <c r="A12" s="3"/>
      <c r="B12" s="3"/>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4" x14ac:dyDescent="0.3">
      <c r="A13" s="3"/>
      <c r="B13" s="3"/>
      <c r="C13" s="3"/>
      <c r="D13" s="5" t="s">
        <v>4</v>
      </c>
      <c r="E13" s="8">
        <f ca="1">RANDBETWEEN(2,5)</f>
        <v>3</v>
      </c>
      <c r="F13" s="8">
        <f ca="1">RANDBETWEEN(2,7)</f>
        <v>3</v>
      </c>
      <c r="G13" s="8">
        <f ca="1">RANDBETWEEN(1,5)*2-1</f>
        <v>1</v>
      </c>
      <c r="H13" s="8"/>
      <c r="I13" s="8"/>
      <c r="J13" s="8"/>
      <c r="K13" s="5" t="s">
        <v>5</v>
      </c>
      <c r="L13" s="8">
        <f ca="1">RANDBETWEEN(2,5)</f>
        <v>3</v>
      </c>
      <c r="M13" s="8">
        <f ca="1">RANDBETWEEN(2,5)</f>
        <v>5</v>
      </c>
      <c r="N13" s="8">
        <f ca="1">RANDBETWEEN(3,12)</f>
        <v>9</v>
      </c>
      <c r="O13" s="8">
        <f ca="1">IF(GCD(M13,N13)=1,N13,N13+1)</f>
        <v>9</v>
      </c>
      <c r="P13" s="8"/>
      <c r="Q13" s="8"/>
      <c r="R13" s="5" t="s">
        <v>6</v>
      </c>
      <c r="S13" s="8">
        <f ca="1">RANDBETWEEN(2,5)</f>
        <v>5</v>
      </c>
      <c r="T13" s="8">
        <f ca="1">RANDBETWEEN(2,5)</f>
        <v>2</v>
      </c>
      <c r="U13" s="8">
        <f ca="1">RANDBETWEEN(2,8)</f>
        <v>2</v>
      </c>
      <c r="V13" s="8">
        <f ca="1">IF(GCD(T13,U13)=1,U13,U13+1)</f>
        <v>3</v>
      </c>
      <c r="W13" s="8"/>
      <c r="X13" s="5"/>
      <c r="Y13" s="5" t="s">
        <v>7</v>
      </c>
      <c r="Z13" s="8">
        <f ca="1">RANDBETWEEN(2,5)</f>
        <v>3</v>
      </c>
      <c r="AA13" s="8">
        <f ca="1">RANDBETWEEN(2,5)</f>
        <v>3</v>
      </c>
      <c r="AB13" s="8">
        <f ca="1">RANDBETWEEN(1,12)</f>
        <v>4</v>
      </c>
      <c r="AC13" s="8">
        <f ca="1">IF(GCD(AA13,AB13)=1,AB13,AB13+1)</f>
        <v>4</v>
      </c>
      <c r="AD13" s="5"/>
      <c r="AE13" s="5"/>
      <c r="AF13" s="3"/>
      <c r="AG13" s="3"/>
      <c r="AH13" s="3"/>
    </row>
    <row r="14" spans="1:34" ht="15" customHeight="1" x14ac:dyDescent="0.3">
      <c r="A14" s="3"/>
      <c r="B14" s="3"/>
      <c r="C14" s="3"/>
      <c r="D14" s="217" t="str">
        <f ca="1">CONCATENATE(E13,"(x + ",F13,"y - ",G13,")")</f>
        <v>3(x + 3y - 1)</v>
      </c>
      <c r="E14" s="217"/>
      <c r="F14" s="217"/>
      <c r="G14" s="217"/>
      <c r="H14" s="217"/>
      <c r="I14" s="217"/>
      <c r="J14" s="217"/>
      <c r="K14" s="217" t="str">
        <f ca="1">CONCATENATE(L13,"x(",M13,"x - ",O13,")")</f>
        <v>3x(5x - 9)</v>
      </c>
      <c r="L14" s="217"/>
      <c r="M14" s="217"/>
      <c r="N14" s="217"/>
      <c r="O14" s="217"/>
      <c r="P14" s="217"/>
      <c r="Q14" s="217"/>
      <c r="R14" s="217" t="str">
        <f ca="1">CONCATENATE(S13,"x(",T13," + ",V13,"x)")</f>
        <v>5x(2 + 3x)</v>
      </c>
      <c r="S14" s="217"/>
      <c r="T14" s="217"/>
      <c r="U14" s="217"/>
      <c r="V14" s="217"/>
      <c r="W14" s="217"/>
      <c r="X14" s="217"/>
      <c r="Y14" s="217" t="str">
        <f ca="1">CONCATENATE(Z13,"x(y - ",AC13,")")</f>
        <v>3x(y - 4)</v>
      </c>
      <c r="Z14" s="217"/>
      <c r="AA14" s="217"/>
      <c r="AB14" s="217"/>
      <c r="AC14" s="217"/>
      <c r="AD14" s="217"/>
      <c r="AE14" s="217"/>
      <c r="AF14" s="3"/>
      <c r="AG14" s="3"/>
      <c r="AH14" s="3"/>
    </row>
    <row r="15" spans="1:34"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4" ht="15" customHeight="1" x14ac:dyDescent="0.3">
      <c r="A16" s="3"/>
      <c r="B16" s="3"/>
      <c r="C16" s="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4" ht="15" customHeight="1" x14ac:dyDescent="0.3">
      <c r="A17" s="3"/>
      <c r="B17" s="3"/>
      <c r="C17" s="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row>
    <row r="18" spans="1:34" x14ac:dyDescent="0.3">
      <c r="A18" s="3"/>
      <c r="B18" s="3"/>
      <c r="C18" s="3"/>
      <c r="D18" s="5" t="s">
        <v>8</v>
      </c>
      <c r="E18" s="8">
        <f ca="1">RANDBETWEEN(2,6)</f>
        <v>3</v>
      </c>
      <c r="F18" s="8">
        <f ca="1">RANDBETWEEN(2,10)</f>
        <v>3</v>
      </c>
      <c r="G18" s="8">
        <f ca="1">RANDBETWEEN(1,5)</f>
        <v>3</v>
      </c>
      <c r="H18" s="8">
        <f ca="1">IF(GCD(F18,G18)=1,G18,G18+1)</f>
        <v>4</v>
      </c>
      <c r="I18" s="8"/>
      <c r="J18" s="8"/>
      <c r="K18" s="5" t="s">
        <v>9</v>
      </c>
      <c r="L18" s="8">
        <f ca="1">RANDBETWEEN(3,8)</f>
        <v>8</v>
      </c>
      <c r="M18" s="8">
        <f ca="1">RANDBETWEEN(2,5)</f>
        <v>4</v>
      </c>
      <c r="N18" s="8">
        <f ca="1">RANDBETWEEN(2,9)</f>
        <v>7</v>
      </c>
      <c r="O18" s="8">
        <f ca="1">IF(GCD(M18,N18)=1,N18,N18+1)</f>
        <v>7</v>
      </c>
      <c r="P18" s="8"/>
      <c r="Q18" s="8"/>
      <c r="R18" s="5" t="s">
        <v>10</v>
      </c>
      <c r="S18" s="8">
        <f ca="1">RANDBETWEEN(2,5)</f>
        <v>5</v>
      </c>
      <c r="T18" s="8">
        <f ca="1">RANDBETWEEN(2,3)</f>
        <v>3</v>
      </c>
      <c r="U18" s="8">
        <f ca="1">RANDBETWEEN(1,5)</f>
        <v>2</v>
      </c>
      <c r="V18" s="8">
        <f ca="1">IF(GCD(T18,U18)=1,U18,U18+1)</f>
        <v>2</v>
      </c>
      <c r="W18" s="8">
        <f ca="1">RANDBETWEEN(2,3)</f>
        <v>2</v>
      </c>
      <c r="X18" s="8">
        <f ca="1">RANDBETWEEN(1,5)</f>
        <v>2</v>
      </c>
      <c r="Y18" s="5" t="s">
        <v>11</v>
      </c>
      <c r="Z18" s="8">
        <f ca="1">RANDBETWEEN(4,8)</f>
        <v>7</v>
      </c>
      <c r="AA18" s="8">
        <f ca="1">RANDBETWEEN(2,5)</f>
        <v>5</v>
      </c>
      <c r="AB18" s="8">
        <f ca="1">RANDBETWEEN(5,10)</f>
        <v>7</v>
      </c>
      <c r="AC18" s="8">
        <f ca="1">IF(GCD(AA18,AB18)=1,AB18,AB18+1)</f>
        <v>7</v>
      </c>
      <c r="AD18" s="8">
        <f ca="1">RANDBETWEEN(2,3)</f>
        <v>2</v>
      </c>
      <c r="AE18" s="8">
        <f ca="1">RANDBETWEEN(2,3)</f>
        <v>3</v>
      </c>
      <c r="AF18" s="9">
        <f ca="1">RANDBETWEEN(2,3)</f>
        <v>3</v>
      </c>
      <c r="AG18" s="8">
        <f ca="1">IF(GCD(AE18,AF18)=1,AF18,AF18+1)</f>
        <v>4</v>
      </c>
      <c r="AH18" s="3"/>
    </row>
    <row r="19" spans="1:34" ht="15" customHeight="1" x14ac:dyDescent="0.3">
      <c r="A19" s="3"/>
      <c r="B19" s="3"/>
      <c r="C19" s="3"/>
      <c r="D19" s="217" t="str">
        <f ca="1">CONCATENATE(E18,"x(",F18,"y + ",H18,")")</f>
        <v>3x(3y + 4)</v>
      </c>
      <c r="E19" s="217"/>
      <c r="F19" s="217"/>
      <c r="G19" s="217"/>
      <c r="H19" s="217"/>
      <c r="I19" s="217"/>
      <c r="J19" s="217"/>
      <c r="K19" s="217" t="str">
        <f ca="1">CONCATENATE(L18,"x(",M18,"y - ",O18,"z)")</f>
        <v>8x(4y - 7z)</v>
      </c>
      <c r="L19" s="217"/>
      <c r="M19" s="217"/>
      <c r="N19" s="217"/>
      <c r="O19" s="217"/>
      <c r="P19" s="217"/>
      <c r="Q19" s="217"/>
      <c r="R19" s="293" t="str">
        <f ca="1">CONCATENATE(S18,"(",T18,"x + ",V18,") + ",W18,"(x + ",X18,")")</f>
        <v>5(3x + 2) + 2(x + 2)</v>
      </c>
      <c r="S19" s="293"/>
      <c r="T19" s="293"/>
      <c r="U19" s="293"/>
      <c r="V19" s="293"/>
      <c r="W19" s="293"/>
      <c r="X19" s="293"/>
      <c r="Y19" s="293" t="str">
        <f ca="1">CONCATENATE(Z18,"(",AA18,"x + ",AC18,") - ",AD18,"(",AE18," + ",AG18,"x)")</f>
        <v>7(5x + 7) - 2(3 + 4x)</v>
      </c>
      <c r="Z19" s="293"/>
      <c r="AA19" s="293"/>
      <c r="AB19" s="293"/>
      <c r="AC19" s="293"/>
      <c r="AD19" s="293"/>
      <c r="AE19" s="293"/>
      <c r="AF19" s="3"/>
      <c r="AG19" s="3"/>
      <c r="AH19" s="3"/>
    </row>
    <row r="20" spans="1:34" ht="15" customHeight="1" x14ac:dyDescent="0.3">
      <c r="A20" s="3"/>
      <c r="B20" s="3"/>
      <c r="C20" s="3"/>
      <c r="D20" s="217"/>
      <c r="E20" s="217"/>
      <c r="F20" s="217"/>
      <c r="G20" s="217"/>
      <c r="H20" s="217"/>
      <c r="I20" s="217"/>
      <c r="J20" s="217"/>
      <c r="K20" s="217"/>
      <c r="L20" s="217"/>
      <c r="M20" s="217"/>
      <c r="N20" s="217"/>
      <c r="O20" s="217"/>
      <c r="P20" s="217"/>
      <c r="Q20" s="217"/>
      <c r="R20" s="293"/>
      <c r="S20" s="293"/>
      <c r="T20" s="293"/>
      <c r="U20" s="293"/>
      <c r="V20" s="293"/>
      <c r="W20" s="293"/>
      <c r="X20" s="293"/>
      <c r="Y20" s="293"/>
      <c r="Z20" s="293"/>
      <c r="AA20" s="293"/>
      <c r="AB20" s="293"/>
      <c r="AC20" s="293"/>
      <c r="AD20" s="293"/>
      <c r="AE20" s="293"/>
      <c r="AF20" s="3"/>
      <c r="AG20" s="3"/>
      <c r="AH20" s="3"/>
    </row>
    <row r="21" spans="1:34" ht="15" customHeight="1" x14ac:dyDescent="0.3">
      <c r="A21" s="3"/>
      <c r="B21" s="3"/>
      <c r="C21" s="3"/>
      <c r="D21" s="217"/>
      <c r="E21" s="217"/>
      <c r="F21" s="217"/>
      <c r="G21" s="217"/>
      <c r="H21" s="217"/>
      <c r="I21" s="217"/>
      <c r="J21" s="217"/>
      <c r="K21" s="217"/>
      <c r="L21" s="217"/>
      <c r="M21" s="217"/>
      <c r="N21" s="217"/>
      <c r="O21" s="217"/>
      <c r="P21" s="217"/>
      <c r="Q21" s="217"/>
      <c r="R21" s="293"/>
      <c r="S21" s="293"/>
      <c r="T21" s="293"/>
      <c r="U21" s="293"/>
      <c r="V21" s="293"/>
      <c r="W21" s="293"/>
      <c r="X21" s="293"/>
      <c r="Y21" s="293"/>
      <c r="Z21" s="293"/>
      <c r="AA21" s="293"/>
      <c r="AB21" s="293"/>
      <c r="AC21" s="293"/>
      <c r="AD21" s="293"/>
      <c r="AE21" s="293"/>
      <c r="AF21" s="3"/>
      <c r="AG21" s="3"/>
      <c r="AH21" s="3"/>
    </row>
    <row r="22" spans="1:34" ht="15" customHeight="1" x14ac:dyDescent="0.3">
      <c r="A22" s="3"/>
      <c r="B22" s="3"/>
      <c r="C22" s="3"/>
      <c r="D22" s="217"/>
      <c r="E22" s="217"/>
      <c r="F22" s="217"/>
      <c r="G22" s="217"/>
      <c r="H22" s="217"/>
      <c r="I22" s="217"/>
      <c r="J22" s="217"/>
      <c r="K22" s="217"/>
      <c r="L22" s="217"/>
      <c r="M22" s="217"/>
      <c r="N22" s="217"/>
      <c r="O22" s="217"/>
      <c r="P22" s="217"/>
      <c r="Q22" s="217"/>
      <c r="R22" s="293"/>
      <c r="S22" s="293"/>
      <c r="T22" s="293"/>
      <c r="U22" s="293"/>
      <c r="V22" s="293"/>
      <c r="W22" s="293"/>
      <c r="X22" s="293"/>
      <c r="Y22" s="293"/>
      <c r="Z22" s="293"/>
      <c r="AA22" s="293"/>
      <c r="AB22" s="293"/>
      <c r="AC22" s="293"/>
      <c r="AD22" s="293"/>
      <c r="AE22" s="293"/>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Expanding Brackets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2(x + 2)</v>
      </c>
      <c r="E34" s="228"/>
      <c r="F34" s="228"/>
      <c r="G34" s="228"/>
      <c r="H34" s="228"/>
      <c r="I34" s="228"/>
      <c r="J34" s="228"/>
      <c r="K34" s="228" t="str">
        <f ca="1">K9</f>
        <v>2(x - 1)</v>
      </c>
      <c r="L34" s="228"/>
      <c r="M34" s="228"/>
      <c r="N34" s="228"/>
      <c r="O34" s="228"/>
      <c r="P34" s="228"/>
      <c r="Q34" s="228"/>
      <c r="R34" s="228" t="str">
        <f ca="1">R9</f>
        <v>4(2x + 7)</v>
      </c>
      <c r="S34" s="228"/>
      <c r="T34" s="228"/>
      <c r="U34" s="228"/>
      <c r="V34" s="228"/>
      <c r="W34" s="228"/>
      <c r="X34" s="228"/>
      <c r="Y34" s="228" t="str">
        <f ca="1">Y9</f>
        <v>5(4 - 9x)</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3(x + 3y - 1)</v>
      </c>
      <c r="E39" s="228"/>
      <c r="F39" s="228"/>
      <c r="G39" s="228"/>
      <c r="H39" s="228"/>
      <c r="I39" s="228"/>
      <c r="J39" s="228"/>
      <c r="K39" s="228" t="str">
        <f ca="1">K14</f>
        <v>3x(5x - 9)</v>
      </c>
      <c r="L39" s="228"/>
      <c r="M39" s="228"/>
      <c r="N39" s="228"/>
      <c r="O39" s="228"/>
      <c r="P39" s="228"/>
      <c r="Q39" s="228"/>
      <c r="R39" s="228" t="str">
        <f ca="1">R14</f>
        <v>5x(2 + 3x)</v>
      </c>
      <c r="S39" s="228"/>
      <c r="T39" s="228"/>
      <c r="U39" s="228"/>
      <c r="V39" s="228"/>
      <c r="W39" s="228"/>
      <c r="X39" s="228"/>
      <c r="Y39" s="228" t="str">
        <f ca="1">Y14</f>
        <v>3x(y - 4)</v>
      </c>
      <c r="Z39" s="228"/>
      <c r="AA39" s="228"/>
      <c r="AB39" s="228"/>
      <c r="AC39" s="228"/>
      <c r="AD39" s="228"/>
      <c r="AE39" s="228"/>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28" t="str">
        <f ca="1">D19</f>
        <v>3x(3y + 4)</v>
      </c>
      <c r="E44" s="228"/>
      <c r="F44" s="228"/>
      <c r="G44" s="228"/>
      <c r="H44" s="228"/>
      <c r="I44" s="228"/>
      <c r="J44" s="228"/>
      <c r="K44" s="228" t="str">
        <f ca="1">K19</f>
        <v>8x(4y - 7z)</v>
      </c>
      <c r="L44" s="228"/>
      <c r="M44" s="228"/>
      <c r="N44" s="228"/>
      <c r="O44" s="228"/>
      <c r="P44" s="228"/>
      <c r="Q44" s="228"/>
      <c r="R44" s="294" t="str">
        <f ca="1">R19</f>
        <v>5(3x + 2) + 2(x + 2)</v>
      </c>
      <c r="S44" s="294"/>
      <c r="T44" s="294"/>
      <c r="U44" s="294"/>
      <c r="V44" s="294"/>
      <c r="W44" s="294"/>
      <c r="X44" s="294"/>
      <c r="Y44" s="294" t="str">
        <f ca="1">Y19</f>
        <v>7(5x + 7) - 2(3 + 4x)</v>
      </c>
      <c r="Z44" s="294"/>
      <c r="AA44" s="294"/>
      <c r="AB44" s="294"/>
      <c r="AC44" s="294"/>
      <c r="AD44" s="294"/>
      <c r="AE44" s="294"/>
      <c r="AF44" s="3"/>
      <c r="AG44" s="3"/>
      <c r="AH44" s="3"/>
    </row>
    <row r="45" spans="1:38" ht="15" customHeight="1" x14ac:dyDescent="0.3">
      <c r="A45" s="3"/>
      <c r="B45" s="3"/>
      <c r="C45" s="3"/>
      <c r="D45" s="228"/>
      <c r="E45" s="228"/>
      <c r="F45" s="228"/>
      <c r="G45" s="228"/>
      <c r="H45" s="228"/>
      <c r="I45" s="228"/>
      <c r="J45" s="228"/>
      <c r="K45" s="228"/>
      <c r="L45" s="228"/>
      <c r="M45" s="228"/>
      <c r="N45" s="228"/>
      <c r="O45" s="228"/>
      <c r="P45" s="228"/>
      <c r="Q45" s="228"/>
      <c r="R45" s="294"/>
      <c r="S45" s="294"/>
      <c r="T45" s="294"/>
      <c r="U45" s="294"/>
      <c r="V45" s="294"/>
      <c r="W45" s="294"/>
      <c r="X45" s="294"/>
      <c r="Y45" s="294"/>
      <c r="Z45" s="294"/>
      <c r="AA45" s="294"/>
      <c r="AB45" s="294"/>
      <c r="AC45" s="294"/>
      <c r="AD45" s="294"/>
      <c r="AE45" s="294"/>
      <c r="AF45" s="3"/>
      <c r="AG45" s="3"/>
      <c r="AH45" s="3"/>
    </row>
    <row r="46" spans="1:38" ht="15" customHeight="1" x14ac:dyDescent="0.3">
      <c r="A46" s="3"/>
      <c r="B46" s="3"/>
      <c r="C46" s="3"/>
      <c r="D46" s="228"/>
      <c r="E46" s="228"/>
      <c r="F46" s="228"/>
      <c r="G46" s="228"/>
      <c r="H46" s="228"/>
      <c r="I46" s="228"/>
      <c r="J46" s="228"/>
      <c r="K46" s="228"/>
      <c r="L46" s="228"/>
      <c r="M46" s="228"/>
      <c r="N46" s="228"/>
      <c r="O46" s="228"/>
      <c r="P46" s="228"/>
      <c r="Q46" s="228"/>
      <c r="R46" s="294"/>
      <c r="S46" s="294"/>
      <c r="T46" s="294"/>
      <c r="U46" s="294"/>
      <c r="V46" s="294"/>
      <c r="W46" s="294"/>
      <c r="X46" s="294"/>
      <c r="Y46" s="294"/>
      <c r="Z46" s="294"/>
      <c r="AA46" s="294"/>
      <c r="AB46" s="294"/>
      <c r="AC46" s="294"/>
      <c r="AD46" s="294"/>
      <c r="AE46" s="294"/>
      <c r="AF46" s="3"/>
      <c r="AG46" s="3"/>
      <c r="AH46" s="3"/>
    </row>
    <row r="47" spans="1:38" ht="15" customHeight="1" x14ac:dyDescent="0.3">
      <c r="A47" s="3"/>
      <c r="B47" s="3"/>
      <c r="C47" s="3"/>
      <c r="D47" s="228"/>
      <c r="E47" s="228"/>
      <c r="F47" s="228"/>
      <c r="G47" s="228"/>
      <c r="H47" s="228"/>
      <c r="I47" s="228"/>
      <c r="J47" s="228"/>
      <c r="K47" s="228"/>
      <c r="L47" s="228"/>
      <c r="M47" s="228"/>
      <c r="N47" s="228"/>
      <c r="O47" s="228"/>
      <c r="P47" s="228"/>
      <c r="Q47" s="228"/>
      <c r="R47" s="294"/>
      <c r="S47" s="294"/>
      <c r="T47" s="294"/>
      <c r="U47" s="294"/>
      <c r="V47" s="294"/>
      <c r="W47" s="294"/>
      <c r="X47" s="294"/>
      <c r="Y47" s="294"/>
      <c r="Z47" s="294"/>
      <c r="AA47" s="294"/>
      <c r="AB47" s="294"/>
      <c r="AC47" s="294"/>
      <c r="AD47" s="294"/>
      <c r="AE47" s="294"/>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Expanding Brackets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x14ac:dyDescent="0.3">
      <c r="A58" s="3"/>
      <c r="B58" s="3"/>
      <c r="C58" s="1"/>
      <c r="D58" s="230" t="str">
        <f ca="1">CONCATENATE(E8,"x + ",E8*F8)</f>
        <v>2x + 4</v>
      </c>
      <c r="E58" s="230"/>
      <c r="F58" s="230"/>
      <c r="G58" s="230"/>
      <c r="H58" s="230"/>
      <c r="I58" s="230"/>
      <c r="J58" s="230"/>
      <c r="K58" s="230" t="str">
        <f ca="1">CONCATENATE(L8,"x - ",L8*M8)</f>
        <v>2x - 2</v>
      </c>
      <c r="L58" s="230"/>
      <c r="M58" s="230"/>
      <c r="N58" s="230"/>
      <c r="O58" s="230"/>
      <c r="P58" s="230"/>
      <c r="Q58" s="230"/>
      <c r="R58" s="230" t="str">
        <f ca="1">CONCATENATE(S8*T8,"x + ",S8*V8)</f>
        <v>8x + 28</v>
      </c>
      <c r="S58" s="230"/>
      <c r="T58" s="230"/>
      <c r="U58" s="230"/>
      <c r="V58" s="230"/>
      <c r="W58" s="230"/>
      <c r="X58" s="230"/>
      <c r="Y58" s="230" t="str">
        <f ca="1">CONCATENATE(Z8*AA8," - ",Z8*AC8,"x")</f>
        <v>20 - 45x</v>
      </c>
      <c r="Z58" s="230"/>
      <c r="AA58" s="230"/>
      <c r="AB58" s="230"/>
      <c r="AC58" s="230"/>
      <c r="AD58" s="230"/>
      <c r="AE58" s="230"/>
      <c r="AF58" s="1"/>
      <c r="AG58" s="3"/>
      <c r="AH58" s="3"/>
    </row>
    <row r="59" spans="1:34"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x14ac:dyDescent="0.3">
      <c r="A63" s="3"/>
      <c r="B63" s="3"/>
      <c r="C63" s="1"/>
      <c r="D63" s="230" t="str">
        <f ca="1">CONCATENATE(E13,"x + ",E13*F13,"y - ",E13*G13)</f>
        <v>3x + 9y - 3</v>
      </c>
      <c r="E63" s="230"/>
      <c r="F63" s="230"/>
      <c r="G63" s="230"/>
      <c r="H63" s="230"/>
      <c r="I63" s="230"/>
      <c r="J63" s="230"/>
      <c r="K63" s="230" t="str">
        <f ca="1">CONCATENATE(L13*M13,"x² - ",L13*O13,"x")</f>
        <v>15x² - 27x</v>
      </c>
      <c r="L63" s="230"/>
      <c r="M63" s="230"/>
      <c r="N63" s="230"/>
      <c r="O63" s="230"/>
      <c r="P63" s="230"/>
      <c r="Q63" s="230"/>
      <c r="R63" s="230" t="str">
        <f ca="1">CONCATENATE(S13*T13,"x + ",S13*V13,"x²")</f>
        <v>10x + 15x²</v>
      </c>
      <c r="S63" s="230"/>
      <c r="T63" s="230"/>
      <c r="U63" s="230"/>
      <c r="V63" s="230"/>
      <c r="W63" s="230"/>
      <c r="X63" s="230"/>
      <c r="Y63" s="230" t="str">
        <f ca="1">CONCATENATE(Z13,"xy - ",Z13*AC13,"x")</f>
        <v>3xy - 12x</v>
      </c>
      <c r="Z63" s="230"/>
      <c r="AA63" s="230"/>
      <c r="AB63" s="230"/>
      <c r="AC63" s="230"/>
      <c r="AD63" s="230"/>
      <c r="AE63" s="230"/>
      <c r="AF63" s="1"/>
      <c r="AG63" s="3"/>
      <c r="AH63" s="3"/>
    </row>
    <row r="64" spans="1:34"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x14ac:dyDescent="0.3">
      <c r="A68" s="3"/>
      <c r="B68" s="3"/>
      <c r="C68" s="1"/>
      <c r="D68" s="230" t="str">
        <f ca="1">CONCATENATE(E18*F18,"xy + ",E18*H18,"x")</f>
        <v>9xy + 12x</v>
      </c>
      <c r="E68" s="230"/>
      <c r="F68" s="230"/>
      <c r="G68" s="230"/>
      <c r="H68" s="230"/>
      <c r="I68" s="230"/>
      <c r="J68" s="230"/>
      <c r="K68" s="230" t="str">
        <f ca="1">CONCATENATE(L18*M18,"xy - ",L18*O18,"xz")</f>
        <v>32xy - 56xz</v>
      </c>
      <c r="L68" s="230"/>
      <c r="M68" s="230"/>
      <c r="N68" s="230"/>
      <c r="O68" s="230"/>
      <c r="P68" s="230"/>
      <c r="Q68" s="230"/>
      <c r="R68" s="230" t="str">
        <f ca="1">CONCATENATE(S18*T18+W18,"x + ",S18*V18+W18*X18)</f>
        <v>17x + 14</v>
      </c>
      <c r="S68" s="230"/>
      <c r="T68" s="230"/>
      <c r="U68" s="230"/>
      <c r="V68" s="230"/>
      <c r="W68" s="230"/>
      <c r="X68" s="230"/>
      <c r="Y68" s="230" t="str">
        <f ca="1">CONCATENATE(Z18*AA18-AD18*AG18,"x + ",Z18*AC18-AD18*AE18)</f>
        <v>27x + 43</v>
      </c>
      <c r="Z68" s="230"/>
      <c r="AA68" s="230"/>
      <c r="AB68" s="230"/>
      <c r="AC68" s="230"/>
      <c r="AD68" s="230"/>
      <c r="AE68" s="230"/>
      <c r="AF68" s="1"/>
      <c r="AG68" s="3"/>
      <c r="AH68" s="3"/>
    </row>
    <row r="69" spans="1:34"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Expanding Brackets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t="str">
        <f ca="1">D58</f>
        <v>2x + 4</v>
      </c>
      <c r="E83" s="230"/>
      <c r="F83" s="230"/>
      <c r="G83" s="230"/>
      <c r="H83" s="230"/>
      <c r="I83" s="230"/>
      <c r="J83" s="230"/>
      <c r="K83" s="230" t="str">
        <f ca="1">K58</f>
        <v>2x - 2</v>
      </c>
      <c r="L83" s="230"/>
      <c r="M83" s="230"/>
      <c r="N83" s="230"/>
      <c r="O83" s="230"/>
      <c r="P83" s="230"/>
      <c r="Q83" s="230"/>
      <c r="R83" s="230" t="str">
        <f ca="1">R58</f>
        <v>8x + 28</v>
      </c>
      <c r="S83" s="230"/>
      <c r="T83" s="230"/>
      <c r="U83" s="230"/>
      <c r="V83" s="230"/>
      <c r="W83" s="230"/>
      <c r="X83" s="230"/>
      <c r="Y83" s="230" t="str">
        <f ca="1">Y58</f>
        <v>20 - 45x</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t="str">
        <f ca="1">D63</f>
        <v>3x + 9y - 3</v>
      </c>
      <c r="E88" s="230"/>
      <c r="F88" s="230"/>
      <c r="G88" s="230"/>
      <c r="H88" s="230"/>
      <c r="I88" s="230"/>
      <c r="J88" s="230"/>
      <c r="K88" s="230" t="str">
        <f ca="1">K63</f>
        <v>15x² - 27x</v>
      </c>
      <c r="L88" s="230"/>
      <c r="M88" s="230"/>
      <c r="N88" s="230"/>
      <c r="O88" s="230"/>
      <c r="P88" s="230"/>
      <c r="Q88" s="230"/>
      <c r="R88" s="230" t="str">
        <f ca="1">R63</f>
        <v>10x + 15x²</v>
      </c>
      <c r="S88" s="230"/>
      <c r="T88" s="230"/>
      <c r="U88" s="230"/>
      <c r="V88" s="230"/>
      <c r="W88" s="230"/>
      <c r="X88" s="230"/>
      <c r="Y88" s="230" t="str">
        <f ca="1">Y63</f>
        <v>3xy - 12x</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9xy + 12x</v>
      </c>
      <c r="E93" s="230"/>
      <c r="F93" s="230"/>
      <c r="G93" s="230"/>
      <c r="H93" s="230"/>
      <c r="I93" s="230"/>
      <c r="J93" s="230"/>
      <c r="K93" s="230" t="str">
        <f ca="1">K68</f>
        <v>32xy - 56xz</v>
      </c>
      <c r="L93" s="230"/>
      <c r="M93" s="230"/>
      <c r="N93" s="230"/>
      <c r="O93" s="230"/>
      <c r="P93" s="230"/>
      <c r="Q93" s="230"/>
      <c r="R93" s="230" t="str">
        <f ca="1">R68</f>
        <v>17x + 14</v>
      </c>
      <c r="S93" s="230"/>
      <c r="T93" s="230"/>
      <c r="U93" s="230"/>
      <c r="V93" s="230"/>
      <c r="W93" s="230"/>
      <c r="X93" s="230"/>
      <c r="Y93" s="230" t="str">
        <f ca="1">Y68</f>
        <v>27x + 43</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f/MV04jNYMs+Xg2JQTRh9sShen5krMKBfx/RoNg5KWf7+j7l/cAA72NgE8eOteWwdel9E1hQwixV/TIheGUZyw==" saltValue="4Rt+2LJgn8NYMIXkSSV/yg=="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2200-000000000000}"/>
  </hyperlinks>
  <pageMargins left="0.25" right="0.25"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79998168889431442"/>
  </sheetPr>
  <dimension ref="A1:AL98"/>
  <sheetViews>
    <sheetView zoomScaleNormal="100" workbookViewId="0"/>
  </sheetViews>
  <sheetFormatPr defaultColWidth="2.88671875" defaultRowHeight="14.4" x14ac:dyDescent="0.3"/>
  <cols>
    <col min="24" max="24" width="2.88671875" customWidth="1"/>
    <col min="29" max="30"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86</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RANDBETWEEN(2,4)</f>
        <v>3</v>
      </c>
      <c r="F8" s="8">
        <f ca="1">RANDBETWEEN(1,5)</f>
        <v>2</v>
      </c>
      <c r="G8" s="8"/>
      <c r="H8" s="8"/>
      <c r="I8" s="8"/>
      <c r="J8" s="8"/>
      <c r="K8" s="5" t="s">
        <v>1</v>
      </c>
      <c r="L8" s="8">
        <f ca="1">RANDBETWEEN(2,4)</f>
        <v>4</v>
      </c>
      <c r="M8" s="8">
        <f ca="1">RANDBETWEEN(1,5)</f>
        <v>5</v>
      </c>
      <c r="N8" s="8"/>
      <c r="O8" s="8"/>
      <c r="P8" s="8"/>
      <c r="Q8" s="8"/>
      <c r="R8" s="5" t="s">
        <v>2</v>
      </c>
      <c r="S8" s="8">
        <f ca="1">RANDBETWEEN(2,4)</f>
        <v>2</v>
      </c>
      <c r="T8" s="8">
        <f ca="1">RANDBETWEEN(1,5)</f>
        <v>5</v>
      </c>
      <c r="U8" s="8">
        <f ca="1">RANDBETWEEN(1,3)</f>
        <v>1</v>
      </c>
      <c r="V8" s="8">
        <f ca="1">U8*S8+W8</f>
        <v>-1</v>
      </c>
      <c r="W8" s="8">
        <f ca="1">RANDBETWEEN(1,5)*(-1)^RANDBETWEEN(0,1)</f>
        <v>-3</v>
      </c>
      <c r="X8" s="8"/>
      <c r="Y8" s="5" t="s">
        <v>3</v>
      </c>
      <c r="Z8" s="8">
        <f ca="1">RANDBETWEEN(2,4)</f>
        <v>4</v>
      </c>
      <c r="AA8" s="8"/>
      <c r="AB8" s="8">
        <f ca="1">RANDBETWEEN(1,3)</f>
        <v>3</v>
      </c>
      <c r="AC8" s="8">
        <f ca="1">AD8-AB8</f>
        <v>4</v>
      </c>
      <c r="AD8" s="8">
        <f ca="1">RANDBETWEEN(4,13)</f>
        <v>7</v>
      </c>
      <c r="AE8" s="5"/>
      <c r="AF8" s="3"/>
      <c r="AG8" s="3"/>
      <c r="AH8" s="3"/>
    </row>
    <row r="9" spans="1:34" ht="15" customHeight="1" x14ac:dyDescent="0.3">
      <c r="A9" s="3"/>
      <c r="B9" s="3"/>
      <c r="C9" s="3"/>
      <c r="D9" s="243" t="str">
        <f ca="1">CONCATENATE("Has a gradient of ",E8," and passes through (0, ",F8,")")</f>
        <v>Has a gradient of 3 and passes through (0, 2)</v>
      </c>
      <c r="E9" s="243"/>
      <c r="F9" s="243"/>
      <c r="G9" s="243"/>
      <c r="H9" s="243"/>
      <c r="I9" s="243"/>
      <c r="J9" s="243"/>
      <c r="K9" s="243" t="str">
        <f ca="1">CONCATENATE("Parallel to 
y = ",L8,"x + ",RANDBETWEEN(2,6)," and passes through 
(0, ",M8,")")</f>
        <v>Parallel to 
y = 4x + 6 and passes through 
(0, 5)</v>
      </c>
      <c r="L9" s="243"/>
      <c r="M9" s="243"/>
      <c r="N9" s="243"/>
      <c r="O9" s="243"/>
      <c r="P9" s="243"/>
      <c r="Q9" s="243"/>
      <c r="R9" s="243" t="str">
        <f ca="1">CONCATENATE("Parallel to 
y = ",S8,"x + ",T8," and passes through 
(",U8,", ",V8,")")</f>
        <v>Parallel to 
y = 2x + 5 and passes through 
(1, -1)</v>
      </c>
      <c r="S9" s="243"/>
      <c r="T9" s="243"/>
      <c r="U9" s="243"/>
      <c r="V9" s="243"/>
      <c r="W9" s="243"/>
      <c r="X9" s="243"/>
      <c r="Y9" s="243" t="str">
        <f ca="1">CONCATENATE("Parallel to 
y = ",Z8," - x and passes through (",AB8,", ",AC8,")")</f>
        <v>Parallel to 
y = 4 - x and passes through (3, 4)</v>
      </c>
      <c r="Z9" s="243"/>
      <c r="AA9" s="243"/>
      <c r="AB9" s="243"/>
      <c r="AC9" s="243"/>
      <c r="AD9" s="243"/>
      <c r="AE9" s="243"/>
      <c r="AF9" s="3"/>
      <c r="AG9" s="3"/>
      <c r="AH9" s="3"/>
    </row>
    <row r="10" spans="1:34" ht="15" customHeight="1" x14ac:dyDescent="0.3">
      <c r="A10" s="3"/>
      <c r="B10" s="3"/>
      <c r="C10" s="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3"/>
      <c r="AG10" s="3"/>
      <c r="AH10" s="3"/>
    </row>
    <row r="11" spans="1:34" ht="15" customHeight="1" x14ac:dyDescent="0.3">
      <c r="A11" s="3"/>
      <c r="B11" s="3"/>
      <c r="C11" s="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3"/>
      <c r="AG11" s="3"/>
      <c r="AH11" s="3"/>
    </row>
    <row r="12" spans="1:34" ht="15" customHeight="1" x14ac:dyDescent="0.3">
      <c r="A12" s="3"/>
      <c r="B12" s="3"/>
      <c r="C12" s="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3"/>
      <c r="AG12" s="3"/>
      <c r="AH12" s="3"/>
    </row>
    <row r="13" spans="1:34" x14ac:dyDescent="0.3">
      <c r="A13" s="3"/>
      <c r="B13" s="3"/>
      <c r="C13" s="3"/>
      <c r="D13" s="5" t="s">
        <v>4</v>
      </c>
      <c r="E13" s="8">
        <f ca="1">RANDBETWEEN(5,8)</f>
        <v>6</v>
      </c>
      <c r="F13" s="8">
        <f ca="1">RANDBETWEEN(2,3)</f>
        <v>3</v>
      </c>
      <c r="G13" s="8">
        <f ca="1">RANDBETWEEN(1,3)</f>
        <v>3</v>
      </c>
      <c r="H13" s="8">
        <f ca="1">I13-G13*F13</f>
        <v>-5</v>
      </c>
      <c r="I13" s="8">
        <f ca="1">RANDBETWEEN(4,13)</f>
        <v>4</v>
      </c>
      <c r="J13" s="5"/>
      <c r="K13" s="5" t="s">
        <v>5</v>
      </c>
      <c r="L13" s="8">
        <f ca="1">RANDBETWEEN(1,3)</f>
        <v>1</v>
      </c>
      <c r="M13" s="8">
        <f ca="1">RANDBETWEEN(1,5)</f>
        <v>4</v>
      </c>
      <c r="N13" s="8">
        <f ca="1">L13+2</f>
        <v>3</v>
      </c>
      <c r="O13" s="8">
        <f ca="1">M13+2*P13</f>
        <v>12</v>
      </c>
      <c r="P13" s="8">
        <f ca="1">RANDBETWEEN(2,5)</f>
        <v>4</v>
      </c>
      <c r="Q13" s="8">
        <f ca="1">M13-L13*P13</f>
        <v>0</v>
      </c>
      <c r="R13" s="5" t="s">
        <v>6</v>
      </c>
      <c r="S13" s="8">
        <f ca="1">RANDBETWEEN(1,2)</f>
        <v>2</v>
      </c>
      <c r="T13" s="8">
        <f ca="1">RANDBETWEEN(-5,-2)</f>
        <v>-3</v>
      </c>
      <c r="U13" s="8">
        <f ca="1">S13+3</f>
        <v>5</v>
      </c>
      <c r="V13" s="8">
        <f ca="1">T13+3*W13</f>
        <v>6</v>
      </c>
      <c r="W13" s="8">
        <f ca="1">RANDBETWEEN(2,5)</f>
        <v>3</v>
      </c>
      <c r="X13" s="8">
        <f ca="1">T13-S13*W13</f>
        <v>-9</v>
      </c>
      <c r="Y13" s="5" t="s">
        <v>7</v>
      </c>
      <c r="Z13" s="8">
        <f ca="1">RANDBETWEEN(1,3)</f>
        <v>1</v>
      </c>
      <c r="AA13" s="8">
        <f ca="1">RANDBETWEEN(-3,-1)</f>
        <v>-2</v>
      </c>
      <c r="AB13" s="8">
        <f ca="1">Z13-5</f>
        <v>-4</v>
      </c>
      <c r="AC13" s="8">
        <f ca="1">AA13-5*AD13</f>
        <v>13</v>
      </c>
      <c r="AD13" s="8">
        <f ca="1">RANDBETWEEN(-5,-2)</f>
        <v>-3</v>
      </c>
      <c r="AE13" s="8">
        <f ca="1">AA13-Z13*AD13</f>
        <v>1</v>
      </c>
      <c r="AF13" s="3"/>
      <c r="AG13" s="3"/>
      <c r="AH13" s="3"/>
    </row>
    <row r="14" spans="1:34" ht="15" customHeight="1" x14ac:dyDescent="0.3">
      <c r="A14" s="3"/>
      <c r="B14" s="3"/>
      <c r="C14" s="3"/>
      <c r="D14" s="243" t="str">
        <f ca="1">CONCATENATE("Parallel to 
y = ",E13," - ",F13,"x and passes through 
(",G13,", ",H13,")")</f>
        <v>Parallel to 
y = 6 - 3x and passes through 
(3, -5)</v>
      </c>
      <c r="E14" s="243"/>
      <c r="F14" s="243"/>
      <c r="G14" s="243"/>
      <c r="H14" s="243"/>
      <c r="I14" s="243"/>
      <c r="J14" s="243"/>
      <c r="K14" s="242" t="str">
        <f ca="1">CONCATENATE("Passes through 
(",L13,", ",M13,") and (",N13,", ",O13,")")</f>
        <v>Passes through 
(1, 4) and (3, 12)</v>
      </c>
      <c r="L14" s="242"/>
      <c r="M14" s="242"/>
      <c r="N14" s="242"/>
      <c r="O14" s="242"/>
      <c r="P14" s="242"/>
      <c r="Q14" s="242"/>
      <c r="R14" s="242" t="str">
        <f ca="1">CONCATENATE("Passes through 
(",S13,", ",T13,") and 
(",U13,", ",V13,")")</f>
        <v>Passes through 
(2, -3) and 
(5, 6)</v>
      </c>
      <c r="S14" s="242"/>
      <c r="T14" s="242"/>
      <c r="U14" s="242"/>
      <c r="V14" s="242"/>
      <c r="W14" s="242"/>
      <c r="X14" s="242"/>
      <c r="Y14" s="242" t="str">
        <f ca="1">CONCATENATE("Passes through 
(",Z13,", ",AA13,") and 
(",AB13,", ",AC13,")")</f>
        <v>Passes through 
(1, -2) and 
(-4, 13)</v>
      </c>
      <c r="Z14" s="242"/>
      <c r="AA14" s="242"/>
      <c r="AB14" s="242"/>
      <c r="AC14" s="242"/>
      <c r="AD14" s="242"/>
      <c r="AE14" s="242"/>
      <c r="AF14" s="3"/>
      <c r="AG14" s="3"/>
      <c r="AH14" s="3"/>
    </row>
    <row r="15" spans="1:34" ht="15" customHeight="1" x14ac:dyDescent="0.3">
      <c r="A15" s="3"/>
      <c r="B15" s="3"/>
      <c r="C15" s="3"/>
      <c r="D15" s="243"/>
      <c r="E15" s="243"/>
      <c r="F15" s="243"/>
      <c r="G15" s="243"/>
      <c r="H15" s="243"/>
      <c r="I15" s="243"/>
      <c r="J15" s="243"/>
      <c r="K15" s="242"/>
      <c r="L15" s="242"/>
      <c r="M15" s="242"/>
      <c r="N15" s="242"/>
      <c r="O15" s="242"/>
      <c r="P15" s="242"/>
      <c r="Q15" s="242"/>
      <c r="R15" s="242"/>
      <c r="S15" s="242"/>
      <c r="T15" s="242"/>
      <c r="U15" s="242"/>
      <c r="V15" s="242"/>
      <c r="W15" s="242"/>
      <c r="X15" s="242"/>
      <c r="Y15" s="242"/>
      <c r="Z15" s="242"/>
      <c r="AA15" s="242"/>
      <c r="AB15" s="242"/>
      <c r="AC15" s="242"/>
      <c r="AD15" s="242"/>
      <c r="AE15" s="242"/>
      <c r="AF15" s="3"/>
      <c r="AG15" s="3"/>
      <c r="AH15" s="3"/>
    </row>
    <row r="16" spans="1:34" ht="15" customHeight="1" x14ac:dyDescent="0.3">
      <c r="A16" s="3"/>
      <c r="B16" s="3"/>
      <c r="C16" s="3"/>
      <c r="D16" s="243"/>
      <c r="E16" s="243"/>
      <c r="F16" s="243"/>
      <c r="G16" s="243"/>
      <c r="H16" s="243"/>
      <c r="I16" s="243"/>
      <c r="J16" s="243"/>
      <c r="K16" s="242"/>
      <c r="L16" s="242"/>
      <c r="M16" s="242"/>
      <c r="N16" s="242"/>
      <c r="O16" s="242"/>
      <c r="P16" s="242"/>
      <c r="Q16" s="242"/>
      <c r="R16" s="242"/>
      <c r="S16" s="242"/>
      <c r="T16" s="242"/>
      <c r="U16" s="242"/>
      <c r="V16" s="242"/>
      <c r="W16" s="242"/>
      <c r="X16" s="242"/>
      <c r="Y16" s="242"/>
      <c r="Z16" s="242"/>
      <c r="AA16" s="242"/>
      <c r="AB16" s="242"/>
      <c r="AC16" s="242"/>
      <c r="AD16" s="242"/>
      <c r="AE16" s="242"/>
      <c r="AF16" s="3"/>
      <c r="AG16" s="3"/>
      <c r="AH16" s="3"/>
    </row>
    <row r="17" spans="1:34" ht="15" customHeight="1" x14ac:dyDescent="0.3">
      <c r="A17" s="3"/>
      <c r="B17" s="3"/>
      <c r="C17" s="3"/>
      <c r="D17" s="243"/>
      <c r="E17" s="243"/>
      <c r="F17" s="243"/>
      <c r="G17" s="243"/>
      <c r="H17" s="243"/>
      <c r="I17" s="243"/>
      <c r="J17" s="243"/>
      <c r="K17" s="242"/>
      <c r="L17" s="242"/>
      <c r="M17" s="242"/>
      <c r="N17" s="242"/>
      <c r="O17" s="242"/>
      <c r="P17" s="242"/>
      <c r="Q17" s="242"/>
      <c r="R17" s="242"/>
      <c r="S17" s="242"/>
      <c r="T17" s="242"/>
      <c r="U17" s="242"/>
      <c r="V17" s="242"/>
      <c r="W17" s="242"/>
      <c r="X17" s="242"/>
      <c r="Y17" s="242"/>
      <c r="Z17" s="242"/>
      <c r="AA17" s="242"/>
      <c r="AB17" s="242"/>
      <c r="AC17" s="242"/>
      <c r="AD17" s="242"/>
      <c r="AE17" s="242"/>
      <c r="AF17" s="3"/>
      <c r="AG17" s="3"/>
      <c r="AH17" s="3"/>
    </row>
    <row r="18" spans="1:34" x14ac:dyDescent="0.3">
      <c r="A18" s="3"/>
      <c r="B18" s="3"/>
      <c r="C18" s="3"/>
      <c r="D18" s="5" t="s">
        <v>8</v>
      </c>
      <c r="E18" s="8">
        <f ca="1">(RANDBETWEEN(1,4)*2+1)/2</f>
        <v>4.5</v>
      </c>
      <c r="F18" s="8">
        <f ca="1">(RANDBETWEEN(1,4)*2+1)/2</f>
        <v>3.5</v>
      </c>
      <c r="G18" s="8">
        <f ca="1">E18+1.5</f>
        <v>6</v>
      </c>
      <c r="H18" s="8">
        <f ca="1">F18+1.5*I18</f>
        <v>11</v>
      </c>
      <c r="I18" s="8">
        <f ca="1">RANDBETWEEN(2,5)</f>
        <v>5</v>
      </c>
      <c r="J18" s="8">
        <f ca="1">F18-E18*I18</f>
        <v>-19</v>
      </c>
      <c r="K18" s="5" t="s">
        <v>9</v>
      </c>
      <c r="L18" s="8">
        <f ca="1">RANDBETWEEN(1,2)*2</f>
        <v>2</v>
      </c>
      <c r="M18" s="8">
        <f ca="1">RANDBETWEEN(2,5)</f>
        <v>5</v>
      </c>
      <c r="N18" s="8">
        <f ca="1">RANDBETWEEN(2,9)</f>
        <v>2</v>
      </c>
      <c r="O18" s="8">
        <f ca="1">P18-(1/L18)*N18</f>
        <v>13</v>
      </c>
      <c r="P18" s="8">
        <f ca="1">RANDBETWEEN(2,15)</f>
        <v>14</v>
      </c>
      <c r="Q18" s="8"/>
      <c r="R18" s="5" t="s">
        <v>10</v>
      </c>
      <c r="S18" s="8" t="str">
        <f ca="1">INDEX($AG$19:$AG$21,RANDBETWEEN(1,3))</f>
        <v>⅓</v>
      </c>
      <c r="T18" s="8">
        <f ca="1">RANDBETWEEN(2,5)</f>
        <v>4</v>
      </c>
      <c r="U18" s="8">
        <f ca="1">RANDBETWEEN(2,9)</f>
        <v>7</v>
      </c>
      <c r="V18" s="8">
        <f ca="1">W18-(VLOOKUP(S18,$AG$19:$AH$21,2,FALSE))*U18</f>
        <v>-17</v>
      </c>
      <c r="W18" s="8">
        <f ca="1">RANDBETWEEN(2,15)</f>
        <v>4</v>
      </c>
      <c r="X18" s="8"/>
      <c r="Y18" s="5" t="s">
        <v>11</v>
      </c>
      <c r="Z18" s="8">
        <f ca="1">RANDBETWEEN(7,20)</f>
        <v>11</v>
      </c>
      <c r="AA18" s="8">
        <f ca="1">RANDBETWEEN(2,4)</f>
        <v>2</v>
      </c>
      <c r="AB18" s="8">
        <f ca="1">RANDBETWEEN(2,3)*AA18</f>
        <v>6</v>
      </c>
      <c r="AC18" s="8">
        <f ca="1">AD18+(1/AA18)*AB18</f>
        <v>13</v>
      </c>
      <c r="AD18" s="8">
        <f ca="1">RANDBETWEEN(2,15)</f>
        <v>10</v>
      </c>
      <c r="AE18" s="8"/>
      <c r="AF18" s="9">
        <f ca="1">RANDBETWEEN(2,3)</f>
        <v>2</v>
      </c>
      <c r="AG18" s="8">
        <f ca="1">IF(GCD(AE18,AF18)=1,AF18,AF18+1)</f>
        <v>3</v>
      </c>
      <c r="AH18" s="3"/>
    </row>
    <row r="19" spans="1:34" ht="15" customHeight="1" x14ac:dyDescent="0.3">
      <c r="A19" s="3"/>
      <c r="B19" s="3"/>
      <c r="C19" s="3"/>
      <c r="D19" s="242" t="str">
        <f ca="1">CONCATENATE("Passes through (",E18,", ",F18,") and 
(",G18,", ",H18,")")</f>
        <v>Passes through (4.5, 3.5) and 
(6, 11)</v>
      </c>
      <c r="E19" s="242"/>
      <c r="F19" s="242"/>
      <c r="G19" s="242"/>
      <c r="H19" s="242"/>
      <c r="I19" s="242"/>
      <c r="J19" s="242"/>
      <c r="K19" s="243" t="str">
        <f ca="1">CONCATENATE("Perpendicular to 
y = ",L18,"x + ",M18,", passes through (",N18,", ",O18,")")</f>
        <v>Perpendicular to 
y = 2x + 5, passes through (2, 13)</v>
      </c>
      <c r="L19" s="243"/>
      <c r="M19" s="243"/>
      <c r="N19" s="243"/>
      <c r="O19" s="243"/>
      <c r="P19" s="243"/>
      <c r="Q19" s="243"/>
      <c r="R19" s="243" t="str">
        <f ca="1">CONCATENATE("Perpendicular to 
y = ",S18,"x + ",T18,", passes through (",U18,", ",V18,")")</f>
        <v>Perpendicular to 
y = ⅓x + 4, passes through (7, -17)</v>
      </c>
      <c r="S19" s="243"/>
      <c r="T19" s="243"/>
      <c r="U19" s="243"/>
      <c r="V19" s="243"/>
      <c r="W19" s="243"/>
      <c r="X19" s="243"/>
      <c r="Y19" s="243" t="str">
        <f ca="1">CONCATENATE("Perpendicular to 
y = ",Z18," - ",AA18,"x, passes through (",AB18,", ",AC18,")")</f>
        <v>Perpendicular to 
y = 11 - 2x, passes through (6, 13)</v>
      </c>
      <c r="Z19" s="243"/>
      <c r="AA19" s="243"/>
      <c r="AB19" s="243"/>
      <c r="AC19" s="243"/>
      <c r="AD19" s="243"/>
      <c r="AE19" s="243"/>
      <c r="AF19" s="9">
        <v>2</v>
      </c>
      <c r="AG19" s="75" t="s">
        <v>155</v>
      </c>
      <c r="AH19" s="9">
        <v>2</v>
      </c>
    </row>
    <row r="20" spans="1:34" ht="15" customHeight="1" x14ac:dyDescent="0.3">
      <c r="A20" s="3"/>
      <c r="B20" s="3"/>
      <c r="C20" s="3"/>
      <c r="D20" s="242"/>
      <c r="E20" s="242"/>
      <c r="F20" s="242"/>
      <c r="G20" s="242"/>
      <c r="H20" s="242"/>
      <c r="I20" s="242"/>
      <c r="J20" s="242"/>
      <c r="K20" s="243"/>
      <c r="L20" s="243"/>
      <c r="M20" s="243"/>
      <c r="N20" s="243"/>
      <c r="O20" s="243"/>
      <c r="P20" s="243"/>
      <c r="Q20" s="243"/>
      <c r="R20" s="243"/>
      <c r="S20" s="243"/>
      <c r="T20" s="243"/>
      <c r="U20" s="243"/>
      <c r="V20" s="243"/>
      <c r="W20" s="243"/>
      <c r="X20" s="243"/>
      <c r="Y20" s="243"/>
      <c r="Z20" s="243"/>
      <c r="AA20" s="243"/>
      <c r="AB20" s="243"/>
      <c r="AC20" s="243"/>
      <c r="AD20" s="243"/>
      <c r="AE20" s="243"/>
      <c r="AF20" s="9">
        <v>3</v>
      </c>
      <c r="AG20" s="9" t="s">
        <v>157</v>
      </c>
      <c r="AH20" s="9">
        <v>3</v>
      </c>
    </row>
    <row r="21" spans="1:34" ht="15" customHeight="1" x14ac:dyDescent="0.3">
      <c r="A21" s="3"/>
      <c r="B21" s="3"/>
      <c r="C21" s="3"/>
      <c r="D21" s="242"/>
      <c r="E21" s="242"/>
      <c r="F21" s="242"/>
      <c r="G21" s="242"/>
      <c r="H21" s="242"/>
      <c r="I21" s="242"/>
      <c r="J21" s="242"/>
      <c r="K21" s="243"/>
      <c r="L21" s="243"/>
      <c r="M21" s="243"/>
      <c r="N21" s="243"/>
      <c r="O21" s="243"/>
      <c r="P21" s="243"/>
      <c r="Q21" s="243"/>
      <c r="R21" s="243"/>
      <c r="S21" s="243"/>
      <c r="T21" s="243"/>
      <c r="U21" s="243"/>
      <c r="V21" s="243"/>
      <c r="W21" s="243"/>
      <c r="X21" s="243"/>
      <c r="Y21" s="243"/>
      <c r="Z21" s="243"/>
      <c r="AA21" s="243"/>
      <c r="AB21" s="243"/>
      <c r="AC21" s="243"/>
      <c r="AD21" s="243"/>
      <c r="AE21" s="243"/>
      <c r="AF21" s="9">
        <v>4</v>
      </c>
      <c r="AG21" s="9" t="s">
        <v>154</v>
      </c>
      <c r="AH21" s="9">
        <v>4</v>
      </c>
    </row>
    <row r="22" spans="1:34" ht="15" customHeight="1" x14ac:dyDescent="0.3">
      <c r="A22" s="3"/>
      <c r="B22" s="3"/>
      <c r="C22" s="3"/>
      <c r="D22" s="242"/>
      <c r="E22" s="242"/>
      <c r="F22" s="242"/>
      <c r="G22" s="242"/>
      <c r="H22" s="242"/>
      <c r="I22" s="242"/>
      <c r="J22" s="242"/>
      <c r="K22" s="243"/>
      <c r="L22" s="243"/>
      <c r="M22" s="243"/>
      <c r="N22" s="243"/>
      <c r="O22" s="243"/>
      <c r="P22" s="243"/>
      <c r="Q22" s="243"/>
      <c r="R22" s="243"/>
      <c r="S22" s="243"/>
      <c r="T22" s="243"/>
      <c r="U22" s="243"/>
      <c r="V22" s="243"/>
      <c r="W22" s="243"/>
      <c r="X22" s="243"/>
      <c r="Y22" s="243"/>
      <c r="Z22" s="243"/>
      <c r="AA22" s="243"/>
      <c r="AB22" s="243"/>
      <c r="AC22" s="243"/>
      <c r="AD22" s="243"/>
      <c r="AE22" s="243"/>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Equation of a Straight Line</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78" t="str">
        <f ca="1">D9</f>
        <v>Has a gradient of 3 and passes through (0, 2)</v>
      </c>
      <c r="E34" s="278"/>
      <c r="F34" s="278"/>
      <c r="G34" s="278"/>
      <c r="H34" s="278"/>
      <c r="I34" s="278"/>
      <c r="J34" s="278"/>
      <c r="K34" s="278" t="str">
        <f ca="1">K9</f>
        <v>Parallel to 
y = 4x + 6 and passes through 
(0, 5)</v>
      </c>
      <c r="L34" s="278"/>
      <c r="M34" s="278"/>
      <c r="N34" s="278"/>
      <c r="O34" s="278"/>
      <c r="P34" s="278"/>
      <c r="Q34" s="278"/>
      <c r="R34" s="278" t="str">
        <f ca="1">R9</f>
        <v>Parallel to 
y = 2x + 5 and passes through 
(1, -1)</v>
      </c>
      <c r="S34" s="278"/>
      <c r="T34" s="278"/>
      <c r="U34" s="278"/>
      <c r="V34" s="278"/>
      <c r="W34" s="278"/>
      <c r="X34" s="278"/>
      <c r="Y34" s="278" t="str">
        <f ca="1">Y9</f>
        <v>Parallel to 
y = 4 - x and passes through (3, 4)</v>
      </c>
      <c r="Z34" s="278"/>
      <c r="AA34" s="278"/>
      <c r="AB34" s="278"/>
      <c r="AC34" s="278"/>
      <c r="AD34" s="278"/>
      <c r="AE34" s="278"/>
      <c r="AF34" s="3"/>
      <c r="AG34" s="3"/>
      <c r="AH34" s="3"/>
    </row>
    <row r="35" spans="1:38" ht="15" customHeight="1" x14ac:dyDescent="0.3">
      <c r="A35" s="3"/>
      <c r="B35" s="3"/>
      <c r="C35" s="3"/>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3"/>
      <c r="AG35" s="3"/>
      <c r="AH35" s="3"/>
    </row>
    <row r="36" spans="1:38" ht="15" customHeight="1" x14ac:dyDescent="0.3">
      <c r="A36" s="3"/>
      <c r="B36" s="3"/>
      <c r="C36" s="3"/>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3"/>
      <c r="AG36" s="3"/>
      <c r="AH36" s="3"/>
    </row>
    <row r="37" spans="1:38" ht="15" customHeight="1" x14ac:dyDescent="0.3">
      <c r="A37" s="3"/>
      <c r="B37" s="3"/>
      <c r="C37" s="3"/>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78" t="str">
        <f ca="1">D14</f>
        <v>Parallel to 
y = 6 - 3x and passes through 
(3, -5)</v>
      </c>
      <c r="E39" s="278"/>
      <c r="F39" s="278"/>
      <c r="G39" s="278"/>
      <c r="H39" s="278"/>
      <c r="I39" s="278"/>
      <c r="J39" s="278"/>
      <c r="K39" s="276" t="str">
        <f ca="1">K14</f>
        <v>Passes through 
(1, 4) and (3, 12)</v>
      </c>
      <c r="L39" s="276"/>
      <c r="M39" s="276"/>
      <c r="N39" s="276"/>
      <c r="O39" s="276"/>
      <c r="P39" s="276"/>
      <c r="Q39" s="276"/>
      <c r="R39" s="276" t="str">
        <f ca="1">R14</f>
        <v>Passes through 
(2, -3) and 
(5, 6)</v>
      </c>
      <c r="S39" s="276"/>
      <c r="T39" s="276"/>
      <c r="U39" s="276"/>
      <c r="V39" s="276"/>
      <c r="W39" s="276"/>
      <c r="X39" s="276"/>
      <c r="Y39" s="276" t="str">
        <f ca="1">Y14</f>
        <v>Passes through 
(1, -2) and 
(-4, 13)</v>
      </c>
      <c r="Z39" s="276"/>
      <c r="AA39" s="276"/>
      <c r="AB39" s="276"/>
      <c r="AC39" s="276"/>
      <c r="AD39" s="276"/>
      <c r="AE39" s="276"/>
      <c r="AF39" s="3"/>
      <c r="AG39" s="3"/>
      <c r="AH39" s="3"/>
    </row>
    <row r="40" spans="1:38" ht="15" customHeight="1" x14ac:dyDescent="0.3">
      <c r="A40" s="3"/>
      <c r="B40" s="3"/>
      <c r="C40" s="3"/>
      <c r="D40" s="278"/>
      <c r="E40" s="278"/>
      <c r="F40" s="278"/>
      <c r="G40" s="278"/>
      <c r="H40" s="278"/>
      <c r="I40" s="278"/>
      <c r="J40" s="278"/>
      <c r="K40" s="276"/>
      <c r="L40" s="276"/>
      <c r="M40" s="276"/>
      <c r="N40" s="276"/>
      <c r="O40" s="276"/>
      <c r="P40" s="276"/>
      <c r="Q40" s="276"/>
      <c r="R40" s="276"/>
      <c r="S40" s="276"/>
      <c r="T40" s="276"/>
      <c r="U40" s="276"/>
      <c r="V40" s="276"/>
      <c r="W40" s="276"/>
      <c r="X40" s="276"/>
      <c r="Y40" s="276"/>
      <c r="Z40" s="276"/>
      <c r="AA40" s="276"/>
      <c r="AB40" s="276"/>
      <c r="AC40" s="276"/>
      <c r="AD40" s="276"/>
      <c r="AE40" s="276"/>
      <c r="AF40" s="3"/>
      <c r="AG40" s="3"/>
      <c r="AH40" s="3"/>
    </row>
    <row r="41" spans="1:38" ht="15" customHeight="1" x14ac:dyDescent="0.3">
      <c r="A41" s="3"/>
      <c r="B41" s="3"/>
      <c r="C41" s="3"/>
      <c r="D41" s="278"/>
      <c r="E41" s="278"/>
      <c r="F41" s="278"/>
      <c r="G41" s="278"/>
      <c r="H41" s="278"/>
      <c r="I41" s="278"/>
      <c r="J41" s="278"/>
      <c r="K41" s="276"/>
      <c r="L41" s="276"/>
      <c r="M41" s="276"/>
      <c r="N41" s="276"/>
      <c r="O41" s="276"/>
      <c r="P41" s="276"/>
      <c r="Q41" s="276"/>
      <c r="R41" s="276"/>
      <c r="S41" s="276"/>
      <c r="T41" s="276"/>
      <c r="U41" s="276"/>
      <c r="V41" s="276"/>
      <c r="W41" s="276"/>
      <c r="X41" s="276"/>
      <c r="Y41" s="276"/>
      <c r="Z41" s="276"/>
      <c r="AA41" s="276"/>
      <c r="AB41" s="276"/>
      <c r="AC41" s="276"/>
      <c r="AD41" s="276"/>
      <c r="AE41" s="276"/>
      <c r="AF41" s="3"/>
      <c r="AG41" s="3"/>
      <c r="AH41" s="3"/>
    </row>
    <row r="42" spans="1:38" ht="15" customHeight="1" x14ac:dyDescent="0.3">
      <c r="A42" s="3"/>
      <c r="B42" s="3"/>
      <c r="C42" s="3"/>
      <c r="D42" s="278"/>
      <c r="E42" s="278"/>
      <c r="F42" s="278"/>
      <c r="G42" s="278"/>
      <c r="H42" s="278"/>
      <c r="I42" s="278"/>
      <c r="J42" s="278"/>
      <c r="K42" s="276"/>
      <c r="L42" s="276"/>
      <c r="M42" s="276"/>
      <c r="N42" s="276"/>
      <c r="O42" s="276"/>
      <c r="P42" s="276"/>
      <c r="Q42" s="276"/>
      <c r="R42" s="276"/>
      <c r="S42" s="276"/>
      <c r="T42" s="276"/>
      <c r="U42" s="276"/>
      <c r="V42" s="276"/>
      <c r="W42" s="276"/>
      <c r="X42" s="276"/>
      <c r="Y42" s="276"/>
      <c r="Z42" s="276"/>
      <c r="AA42" s="276"/>
      <c r="AB42" s="276"/>
      <c r="AC42" s="276"/>
      <c r="AD42" s="276"/>
      <c r="AE42" s="276"/>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76" t="str">
        <f ca="1">D19</f>
        <v>Passes through (4.5, 3.5) and 
(6, 11)</v>
      </c>
      <c r="E44" s="276"/>
      <c r="F44" s="276"/>
      <c r="G44" s="276"/>
      <c r="H44" s="276"/>
      <c r="I44" s="276"/>
      <c r="J44" s="276"/>
      <c r="K44" s="278" t="str">
        <f ca="1">K19</f>
        <v>Perpendicular to 
y = 2x + 5, passes through (2, 13)</v>
      </c>
      <c r="L44" s="278"/>
      <c r="M44" s="278"/>
      <c r="N44" s="278"/>
      <c r="O44" s="278"/>
      <c r="P44" s="278"/>
      <c r="Q44" s="278"/>
      <c r="R44" s="278" t="str">
        <f ca="1">R19</f>
        <v>Perpendicular to 
y = ⅓x + 4, passes through (7, -17)</v>
      </c>
      <c r="S44" s="278"/>
      <c r="T44" s="278"/>
      <c r="U44" s="278"/>
      <c r="V44" s="278"/>
      <c r="W44" s="278"/>
      <c r="X44" s="278"/>
      <c r="Y44" s="278" t="str">
        <f ca="1">Y19</f>
        <v>Perpendicular to 
y = 11 - 2x, passes through (6, 13)</v>
      </c>
      <c r="Z44" s="278"/>
      <c r="AA44" s="278"/>
      <c r="AB44" s="278"/>
      <c r="AC44" s="278"/>
      <c r="AD44" s="278"/>
      <c r="AE44" s="278"/>
      <c r="AF44" s="3"/>
      <c r="AG44" s="3"/>
      <c r="AH44" s="3"/>
    </row>
    <row r="45" spans="1:38" ht="15" customHeight="1" x14ac:dyDescent="0.3">
      <c r="A45" s="3"/>
      <c r="B45" s="3"/>
      <c r="C45" s="3"/>
      <c r="D45" s="276"/>
      <c r="E45" s="276"/>
      <c r="F45" s="276"/>
      <c r="G45" s="276"/>
      <c r="H45" s="276"/>
      <c r="I45" s="276"/>
      <c r="J45" s="276"/>
      <c r="K45" s="278"/>
      <c r="L45" s="278"/>
      <c r="M45" s="278"/>
      <c r="N45" s="278"/>
      <c r="O45" s="278"/>
      <c r="P45" s="278"/>
      <c r="Q45" s="278"/>
      <c r="R45" s="278"/>
      <c r="S45" s="278"/>
      <c r="T45" s="278"/>
      <c r="U45" s="278"/>
      <c r="V45" s="278"/>
      <c r="W45" s="278"/>
      <c r="X45" s="278"/>
      <c r="Y45" s="278"/>
      <c r="Z45" s="278"/>
      <c r="AA45" s="278"/>
      <c r="AB45" s="278"/>
      <c r="AC45" s="278"/>
      <c r="AD45" s="278"/>
      <c r="AE45" s="278"/>
      <c r="AF45" s="3"/>
      <c r="AG45" s="3"/>
      <c r="AH45" s="3"/>
    </row>
    <row r="46" spans="1:38" ht="15" customHeight="1" x14ac:dyDescent="0.3">
      <c r="A46" s="3"/>
      <c r="B46" s="3"/>
      <c r="C46" s="3"/>
      <c r="D46" s="276"/>
      <c r="E46" s="276"/>
      <c r="F46" s="276"/>
      <c r="G46" s="276"/>
      <c r="H46" s="276"/>
      <c r="I46" s="276"/>
      <c r="J46" s="276"/>
      <c r="K46" s="278"/>
      <c r="L46" s="278"/>
      <c r="M46" s="278"/>
      <c r="N46" s="278"/>
      <c r="O46" s="278"/>
      <c r="P46" s="278"/>
      <c r="Q46" s="278"/>
      <c r="R46" s="278"/>
      <c r="S46" s="278"/>
      <c r="T46" s="278"/>
      <c r="U46" s="278"/>
      <c r="V46" s="278"/>
      <c r="W46" s="278"/>
      <c r="X46" s="278"/>
      <c r="Y46" s="278"/>
      <c r="Z46" s="278"/>
      <c r="AA46" s="278"/>
      <c r="AB46" s="278"/>
      <c r="AC46" s="278"/>
      <c r="AD46" s="278"/>
      <c r="AE46" s="278"/>
      <c r="AF46" s="3"/>
      <c r="AG46" s="3"/>
      <c r="AH46" s="3"/>
    </row>
    <row r="47" spans="1:38" ht="15" customHeight="1" x14ac:dyDescent="0.3">
      <c r="A47" s="3"/>
      <c r="B47" s="3"/>
      <c r="C47" s="3"/>
      <c r="D47" s="276"/>
      <c r="E47" s="276"/>
      <c r="F47" s="276"/>
      <c r="G47" s="276"/>
      <c r="H47" s="276"/>
      <c r="I47" s="276"/>
      <c r="J47" s="276"/>
      <c r="K47" s="278"/>
      <c r="L47" s="278"/>
      <c r="M47" s="278"/>
      <c r="N47" s="278"/>
      <c r="O47" s="278"/>
      <c r="P47" s="278"/>
      <c r="Q47" s="278"/>
      <c r="R47" s="278"/>
      <c r="S47" s="278"/>
      <c r="T47" s="278"/>
      <c r="U47" s="278"/>
      <c r="V47" s="278"/>
      <c r="W47" s="278"/>
      <c r="X47" s="278"/>
      <c r="Y47" s="278"/>
      <c r="Z47" s="278"/>
      <c r="AA47" s="278"/>
      <c r="AB47" s="278"/>
      <c r="AC47" s="278"/>
      <c r="AD47" s="278"/>
      <c r="AE47" s="278"/>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Equation of a Straight Line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4.4" customHeight="1" x14ac:dyDescent="0.3">
      <c r="A58" s="3"/>
      <c r="B58" s="3"/>
      <c r="C58" s="1"/>
      <c r="D58" s="230" t="str">
        <f ca="1">CONCATENATE("y = ",E8,"x + ",F8)</f>
        <v>y = 3x + 2</v>
      </c>
      <c r="E58" s="230"/>
      <c r="F58" s="230"/>
      <c r="G58" s="230"/>
      <c r="H58" s="230"/>
      <c r="I58" s="230"/>
      <c r="J58" s="230"/>
      <c r="K58" s="230" t="str">
        <f ca="1">CONCATENATE("y = ",L8,"x + ",M8)</f>
        <v>y = 4x + 5</v>
      </c>
      <c r="L58" s="230"/>
      <c r="M58" s="230"/>
      <c r="N58" s="230"/>
      <c r="O58" s="230"/>
      <c r="P58" s="230"/>
      <c r="Q58" s="230"/>
      <c r="R58" s="230" t="str">
        <f ca="1">IF(W8&lt;0,CONCATENATE("y = ",S8,"x - ",W8*-1),CONCATENATE("y = ",S8,"x + ",W8))</f>
        <v>y = 2x - 3</v>
      </c>
      <c r="S58" s="230"/>
      <c r="T58" s="230"/>
      <c r="U58" s="230"/>
      <c r="V58" s="230"/>
      <c r="W58" s="230"/>
      <c r="X58" s="230"/>
      <c r="Y58" s="230" t="str">
        <f ca="1">CONCATENATE("y = ",AD8," - x")</f>
        <v>y = 7 - x</v>
      </c>
      <c r="Z58" s="230"/>
      <c r="AA58" s="230"/>
      <c r="AB58" s="230"/>
      <c r="AC58" s="230"/>
      <c r="AD58" s="230"/>
      <c r="AE58" s="230"/>
      <c r="AF58" s="1"/>
      <c r="AG58" s="3"/>
      <c r="AH58" s="3"/>
    </row>
    <row r="59" spans="1:34" ht="14.4"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4.4"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4.4"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t="str">
        <f ca="1">CONCATENATE("y = ",I13," - ",F13,"x")</f>
        <v>y = 4 - 3x</v>
      </c>
      <c r="E63" s="230"/>
      <c r="F63" s="230"/>
      <c r="G63" s="230"/>
      <c r="H63" s="230"/>
      <c r="I63" s="230"/>
      <c r="J63" s="230"/>
      <c r="K63" s="230" t="str">
        <f ca="1">IF(Q13&lt;0,CONCATENATE("y = ",P13,"x - ",Q13*-1),CONCATENATE("y = ",P13,"x + ",Q13))</f>
        <v>y = 4x + 0</v>
      </c>
      <c r="L63" s="230"/>
      <c r="M63" s="230"/>
      <c r="N63" s="230"/>
      <c r="O63" s="230"/>
      <c r="P63" s="230"/>
      <c r="Q63" s="230"/>
      <c r="R63" s="230" t="str">
        <f ca="1">IF(X13&lt;0,CONCATENATE("y = ",W13,"x - ",X13*-1),CONCATENATE("y = ",W13,"x + ",X13))</f>
        <v>y = 3x - 9</v>
      </c>
      <c r="S63" s="230"/>
      <c r="T63" s="230"/>
      <c r="U63" s="230"/>
      <c r="V63" s="230"/>
      <c r="W63" s="230"/>
      <c r="X63" s="230"/>
      <c r="Y63" s="230" t="str">
        <f ca="1">CONCATENATE("y = ",AE13," - ",AD13*-1,"x")</f>
        <v>y = 1 - 3x</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3">
      <c r="A68" s="3"/>
      <c r="B68" s="3"/>
      <c r="C68" s="1"/>
      <c r="D68" s="230" t="str">
        <f ca="1">IF(J18&lt;0,CONCATENATE("y = ",I18,"x - ",J18*-1),CONCATENATE("y = ",I18,"x + ",J18))</f>
        <v>y = 5x - 19</v>
      </c>
      <c r="E68" s="230"/>
      <c r="F68" s="230"/>
      <c r="G68" s="230"/>
      <c r="H68" s="230"/>
      <c r="I68" s="230"/>
      <c r="J68" s="230"/>
      <c r="K68" s="230" t="str">
        <f ca="1">CONCATENATE("y = ",P18," - ",VLOOKUP(L18,$AF$19:$AG$21,2,FALSE),"x")</f>
        <v>y = 14 - ½x</v>
      </c>
      <c r="L68" s="230"/>
      <c r="M68" s="230"/>
      <c r="N68" s="230"/>
      <c r="O68" s="230"/>
      <c r="P68" s="230"/>
      <c r="Q68" s="230"/>
      <c r="R68" s="230" t="str">
        <f ca="1">CONCATENATE("y = ",W18," - ",VLOOKUP(S18,$AG$19:$AH$21,2,FALSE),"x")</f>
        <v>y = 4 - 3x</v>
      </c>
      <c r="S68" s="230"/>
      <c r="T68" s="230"/>
      <c r="U68" s="230"/>
      <c r="V68" s="230"/>
      <c r="W68" s="230"/>
      <c r="X68" s="230"/>
      <c r="Y68" s="230" t="str">
        <f ca="1">CONCATENATE("y = ",VLOOKUP(AA18,$AF$19:$AG$21,2,FALSE),"x + ",AD18)</f>
        <v>y = ½x + 10</v>
      </c>
      <c r="Z68" s="230"/>
      <c r="AA68" s="230"/>
      <c r="AB68" s="230"/>
      <c r="AC68" s="230"/>
      <c r="AD68" s="230"/>
      <c r="AE68" s="230"/>
      <c r="AF68" s="1"/>
      <c r="AG68" s="3"/>
      <c r="AH68" s="3"/>
    </row>
    <row r="69" spans="1:34" ht="15"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5"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5"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Equation of a Straight Line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t="str">
        <f ca="1">D58</f>
        <v>y = 3x + 2</v>
      </c>
      <c r="E83" s="230"/>
      <c r="F83" s="230"/>
      <c r="G83" s="230"/>
      <c r="H83" s="230"/>
      <c r="I83" s="230"/>
      <c r="J83" s="230"/>
      <c r="K83" s="230" t="str">
        <f ca="1">K58</f>
        <v>y = 4x + 5</v>
      </c>
      <c r="L83" s="230"/>
      <c r="M83" s="230"/>
      <c r="N83" s="230"/>
      <c r="O83" s="230"/>
      <c r="P83" s="230"/>
      <c r="Q83" s="230"/>
      <c r="R83" s="230" t="str">
        <f ca="1">R58</f>
        <v>y = 2x - 3</v>
      </c>
      <c r="S83" s="230"/>
      <c r="T83" s="230"/>
      <c r="U83" s="230"/>
      <c r="V83" s="230"/>
      <c r="W83" s="230"/>
      <c r="X83" s="230"/>
      <c r="Y83" s="230" t="str">
        <f ca="1">Y58</f>
        <v>y = 7 - x</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t="str">
        <f ca="1">D63</f>
        <v>y = 4 - 3x</v>
      </c>
      <c r="E88" s="230"/>
      <c r="F88" s="230"/>
      <c r="G88" s="230"/>
      <c r="H88" s="230"/>
      <c r="I88" s="230"/>
      <c r="J88" s="230"/>
      <c r="K88" s="230" t="str">
        <f ca="1">K63</f>
        <v>y = 4x + 0</v>
      </c>
      <c r="L88" s="230"/>
      <c r="M88" s="230"/>
      <c r="N88" s="230"/>
      <c r="O88" s="230"/>
      <c r="P88" s="230"/>
      <c r="Q88" s="230"/>
      <c r="R88" s="230" t="str">
        <f ca="1">R63</f>
        <v>y = 3x - 9</v>
      </c>
      <c r="S88" s="230"/>
      <c r="T88" s="230"/>
      <c r="U88" s="230"/>
      <c r="V88" s="230"/>
      <c r="W88" s="230"/>
      <c r="X88" s="230"/>
      <c r="Y88" s="230" t="str">
        <f ca="1">Y63</f>
        <v>y = 1 - 3x</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y = 5x - 19</v>
      </c>
      <c r="E93" s="230"/>
      <c r="F93" s="230"/>
      <c r="G93" s="230"/>
      <c r="H93" s="230"/>
      <c r="I93" s="230"/>
      <c r="J93" s="230"/>
      <c r="K93" s="230" t="str">
        <f ca="1">K68</f>
        <v>y = 14 - ½x</v>
      </c>
      <c r="L93" s="230"/>
      <c r="M93" s="230"/>
      <c r="N93" s="230"/>
      <c r="O93" s="230"/>
      <c r="P93" s="230"/>
      <c r="Q93" s="230"/>
      <c r="R93" s="230" t="str">
        <f ca="1">R68</f>
        <v>y = 4 - 3x</v>
      </c>
      <c r="S93" s="230"/>
      <c r="T93" s="230"/>
      <c r="U93" s="230"/>
      <c r="V93" s="230"/>
      <c r="W93" s="230"/>
      <c r="X93" s="230"/>
      <c r="Y93" s="230" t="str">
        <f ca="1">Y68</f>
        <v>y = ½x + 10</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gI4DP5vHg50o4HoTiVBd3r68Ge0B3QWZk+pnx41Khj+WFvsJsPxsjkOAH7bHhyPgzThCs2T2Gurxf2Kxovgp9g==" saltValue="NOR/MhjrjVeQtaprWVIheA=="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2300-000000000000}"/>
  </hyperlinks>
  <pageMargins left="0.25" right="0.25"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tabColor theme="4" tint="0.79998168889431442"/>
  </sheetPr>
  <dimension ref="A1:AM97"/>
  <sheetViews>
    <sheetView workbookViewId="0"/>
  </sheetViews>
  <sheetFormatPr defaultColWidth="2.88671875" defaultRowHeight="15" customHeight="1" x14ac:dyDescent="0.3"/>
  <cols>
    <col min="22" max="22" width="2.88671875" customWidth="1"/>
    <col min="25" max="25" width="2.88671875" customWidth="1"/>
  </cols>
  <sheetData>
    <row r="1" spans="1:34" ht="15" customHeight="1" x14ac:dyDescent="0.3">
      <c r="A1" s="61" t="s">
        <v>201</v>
      </c>
      <c r="B1" s="3"/>
      <c r="C1" s="3"/>
      <c r="D1" s="227" t="s">
        <v>143</v>
      </c>
      <c r="E1" s="227"/>
      <c r="F1" s="227"/>
      <c r="G1" s="227"/>
      <c r="H1" s="227"/>
      <c r="I1" s="227"/>
      <c r="J1" s="227"/>
      <c r="K1" s="227"/>
      <c r="L1" s="227"/>
      <c r="M1" s="227"/>
      <c r="N1" s="227"/>
      <c r="O1" s="227"/>
      <c r="P1" s="227"/>
      <c r="Q1" s="227"/>
      <c r="R1" s="227"/>
      <c r="S1" s="227"/>
      <c r="T1" s="227"/>
      <c r="U1" s="227"/>
      <c r="V1" s="227"/>
      <c r="W1" s="227"/>
      <c r="X1" s="227"/>
      <c r="Y1" s="227"/>
      <c r="Z1" s="227"/>
      <c r="AA1" s="3"/>
      <c r="AB1" s="3"/>
      <c r="AC1" s="3"/>
      <c r="AD1" s="3"/>
      <c r="AE1" s="3"/>
      <c r="AF1" s="3"/>
      <c r="AG1" s="3"/>
      <c r="AH1" s="3"/>
    </row>
    <row r="2" spans="1:34" ht="15" customHeight="1" x14ac:dyDescent="0.3">
      <c r="A2" s="3"/>
      <c r="B2" s="3"/>
      <c r="C2" s="3"/>
      <c r="D2" s="227"/>
      <c r="E2" s="227"/>
      <c r="F2" s="227"/>
      <c r="G2" s="227"/>
      <c r="H2" s="227"/>
      <c r="I2" s="227"/>
      <c r="J2" s="227"/>
      <c r="K2" s="227"/>
      <c r="L2" s="227"/>
      <c r="M2" s="227"/>
      <c r="N2" s="227"/>
      <c r="O2" s="227"/>
      <c r="P2" s="227"/>
      <c r="Q2" s="227"/>
      <c r="R2" s="227"/>
      <c r="S2" s="227"/>
      <c r="T2" s="227"/>
      <c r="U2" s="227"/>
      <c r="V2" s="227"/>
      <c r="W2" s="227"/>
      <c r="X2" s="227"/>
      <c r="Y2" s="227"/>
      <c r="Z2" s="227"/>
      <c r="AA2" s="3"/>
      <c r="AB2" s="3"/>
      <c r="AC2" s="3"/>
      <c r="AD2" s="3"/>
      <c r="AE2" s="3"/>
      <c r="AF2" s="3"/>
      <c r="AG2" s="3"/>
      <c r="AH2" s="3"/>
    </row>
    <row r="3" spans="1:34" ht="15" customHeight="1" x14ac:dyDescent="0.3">
      <c r="A3" s="3"/>
      <c r="B3" s="3"/>
      <c r="C3" s="3"/>
      <c r="D3" s="227"/>
      <c r="E3" s="227"/>
      <c r="F3" s="227"/>
      <c r="G3" s="227"/>
      <c r="H3" s="227"/>
      <c r="I3" s="227"/>
      <c r="J3" s="227"/>
      <c r="K3" s="227"/>
      <c r="L3" s="227"/>
      <c r="M3" s="227"/>
      <c r="N3" s="227"/>
      <c r="O3" s="227"/>
      <c r="P3" s="227"/>
      <c r="Q3" s="227"/>
      <c r="R3" s="227"/>
      <c r="S3" s="227"/>
      <c r="T3" s="227"/>
      <c r="U3" s="227"/>
      <c r="V3" s="227"/>
      <c r="W3" s="227"/>
      <c r="X3" s="227"/>
      <c r="Y3" s="227"/>
      <c r="Z3" s="227"/>
      <c r="AA3" s="3"/>
      <c r="AB3" s="3"/>
      <c r="AC3" s="3"/>
      <c r="AD3" s="3"/>
      <c r="AE3" s="3"/>
      <c r="AF3" s="3"/>
      <c r="AG3" s="3"/>
      <c r="AH3" s="3"/>
    </row>
    <row r="4" spans="1:34" ht="15" customHeight="1" x14ac:dyDescent="0.3">
      <c r="A4" s="3"/>
      <c r="B4" s="3"/>
      <c r="C4" s="3"/>
      <c r="D4" s="227"/>
      <c r="E4" s="227"/>
      <c r="F4" s="227"/>
      <c r="G4" s="227"/>
      <c r="H4" s="227"/>
      <c r="I4" s="227"/>
      <c r="J4" s="227"/>
      <c r="K4" s="227"/>
      <c r="L4" s="227"/>
      <c r="M4" s="227"/>
      <c r="N4" s="227"/>
      <c r="O4" s="227"/>
      <c r="P4" s="227"/>
      <c r="Q4" s="227"/>
      <c r="R4" s="227"/>
      <c r="S4" s="227"/>
      <c r="T4" s="227"/>
      <c r="U4" s="227"/>
      <c r="V4" s="227"/>
      <c r="W4" s="227"/>
      <c r="X4" s="227"/>
      <c r="Y4" s="227"/>
      <c r="Z4" s="227"/>
      <c r="AA4" s="3"/>
      <c r="AB4" s="3"/>
      <c r="AC4" s="3"/>
      <c r="AD4" s="3"/>
      <c r="AE4" s="3"/>
      <c r="AF4" s="3"/>
      <c r="AG4" s="3"/>
      <c r="AH4" s="3"/>
    </row>
    <row r="5" spans="1:34" ht="15" customHeight="1" x14ac:dyDescent="0.3">
      <c r="A5" s="3"/>
      <c r="B5" s="3"/>
      <c r="C5" s="3"/>
      <c r="D5" s="227"/>
      <c r="E5" s="227"/>
      <c r="F5" s="227"/>
      <c r="G5" s="227"/>
      <c r="H5" s="227"/>
      <c r="I5" s="227"/>
      <c r="J5" s="227"/>
      <c r="K5" s="227"/>
      <c r="L5" s="227"/>
      <c r="M5" s="227"/>
      <c r="N5" s="227"/>
      <c r="O5" s="227"/>
      <c r="P5" s="227"/>
      <c r="Q5" s="227"/>
      <c r="R5" s="227"/>
      <c r="S5" s="227"/>
      <c r="T5" s="227"/>
      <c r="U5" s="227"/>
      <c r="V5" s="227"/>
      <c r="W5" s="227"/>
      <c r="X5" s="227"/>
      <c r="Y5" s="227"/>
      <c r="Z5" s="227"/>
      <c r="AA5" s="3"/>
      <c r="AB5" s="3"/>
      <c r="AC5" s="3"/>
      <c r="AD5" s="3"/>
      <c r="AE5" s="3"/>
      <c r="AF5" s="3"/>
      <c r="AG5" s="3"/>
      <c r="AH5" s="3"/>
    </row>
    <row r="6" spans="1:34" ht="15" customHeight="1" x14ac:dyDescent="0.3">
      <c r="A6" s="3"/>
      <c r="B6" s="3" t="s">
        <v>0</v>
      </c>
      <c r="C6" s="8">
        <f ca="1">RANDBETWEEN(2,5)</f>
        <v>2</v>
      </c>
      <c r="D6" s="8">
        <f ca="1">RANDBETWEEN(1,6)</f>
        <v>5</v>
      </c>
      <c r="E6" s="9"/>
      <c r="F6" s="9"/>
      <c r="G6" s="9"/>
      <c r="H6" s="9"/>
      <c r="I6" s="9"/>
      <c r="J6" s="9"/>
      <c r="K6" s="3"/>
      <c r="L6" s="3"/>
      <c r="M6" s="3"/>
      <c r="N6" s="3"/>
      <c r="O6" s="3"/>
      <c r="P6" s="3"/>
      <c r="Q6" s="3"/>
      <c r="R6" s="3"/>
      <c r="S6" s="3" t="s">
        <v>1</v>
      </c>
      <c r="T6" s="8">
        <f ca="1">RANDBETWEEN(2,7)</f>
        <v>7</v>
      </c>
      <c r="U6" s="8">
        <f ca="1">RANDBETWEEN(4,9)</f>
        <v>4</v>
      </c>
      <c r="V6" s="8">
        <f ca="1">RANDBETWEEN(1,5)</f>
        <v>4</v>
      </c>
      <c r="W6" s="8">
        <f ca="1">T6*V6</f>
        <v>28</v>
      </c>
      <c r="X6" s="9"/>
      <c r="Y6" s="9"/>
      <c r="Z6" s="3"/>
      <c r="AA6" s="3"/>
      <c r="AB6" s="3"/>
      <c r="AC6" s="3"/>
      <c r="AD6" s="3"/>
      <c r="AE6" s="3"/>
      <c r="AF6" s="3"/>
      <c r="AG6" s="3"/>
      <c r="AH6" s="3"/>
    </row>
    <row r="7" spans="1:34" ht="15" customHeight="1" x14ac:dyDescent="0.3">
      <c r="A7" s="3"/>
      <c r="B7" s="229" t="str">
        <f ca="1">CONCATENATE(C6,"(x + ",D6,") ≡ ax + b")</f>
        <v>2(x + 5) ≡ ax + b</v>
      </c>
      <c r="C7" s="229"/>
      <c r="D7" s="229"/>
      <c r="E7" s="229"/>
      <c r="F7" s="229"/>
      <c r="G7" s="229"/>
      <c r="H7" s="229"/>
      <c r="I7" s="229"/>
      <c r="J7" s="229"/>
      <c r="K7" s="229"/>
      <c r="L7" s="229"/>
      <c r="M7" s="229"/>
      <c r="N7" s="229"/>
      <c r="O7" s="229"/>
      <c r="P7" s="229"/>
      <c r="Q7" s="3"/>
      <c r="R7" s="3"/>
      <c r="S7" s="229" t="str">
        <f ca="1">CONCATENATE(T6,"(",U6,"x - a) ≡ bx - ",W6)</f>
        <v>7(4x - a) ≡ bx - 28</v>
      </c>
      <c r="T7" s="229"/>
      <c r="U7" s="229"/>
      <c r="V7" s="229"/>
      <c r="W7" s="229"/>
      <c r="X7" s="229"/>
      <c r="Y7" s="229"/>
      <c r="Z7" s="229"/>
      <c r="AA7" s="229"/>
      <c r="AB7" s="229"/>
      <c r="AC7" s="229"/>
      <c r="AD7" s="229"/>
      <c r="AE7" s="229"/>
      <c r="AF7" s="229"/>
      <c r="AG7" s="229"/>
      <c r="AH7" s="3"/>
    </row>
    <row r="8" spans="1:34" ht="15" customHeight="1" x14ac:dyDescent="0.3">
      <c r="A8" s="3"/>
      <c r="B8" s="229"/>
      <c r="C8" s="229"/>
      <c r="D8" s="229"/>
      <c r="E8" s="229"/>
      <c r="F8" s="229"/>
      <c r="G8" s="229"/>
      <c r="H8" s="229"/>
      <c r="I8" s="229"/>
      <c r="J8" s="229"/>
      <c r="K8" s="229"/>
      <c r="L8" s="229"/>
      <c r="M8" s="229"/>
      <c r="N8" s="229"/>
      <c r="O8" s="229"/>
      <c r="P8" s="229"/>
      <c r="Q8" s="3"/>
      <c r="R8" s="3"/>
      <c r="S8" s="229"/>
      <c r="T8" s="229"/>
      <c r="U8" s="229"/>
      <c r="V8" s="229"/>
      <c r="W8" s="229"/>
      <c r="X8" s="229"/>
      <c r="Y8" s="229"/>
      <c r="Z8" s="229"/>
      <c r="AA8" s="229"/>
      <c r="AB8" s="229"/>
      <c r="AC8" s="229"/>
      <c r="AD8" s="229"/>
      <c r="AE8" s="229"/>
      <c r="AF8" s="229"/>
      <c r="AG8" s="229"/>
      <c r="AH8" s="3"/>
    </row>
    <row r="9" spans="1:34" ht="15" customHeight="1" x14ac:dyDescent="0.3">
      <c r="A9" s="3"/>
      <c r="B9" s="3" t="s">
        <v>2</v>
      </c>
      <c r="C9" s="8">
        <f ca="1">RANDBETWEEN(2,5)</f>
        <v>3</v>
      </c>
      <c r="D9" s="8">
        <f ca="1">RANDBETWEEN(5,20)</f>
        <v>11</v>
      </c>
      <c r="E9" s="8">
        <f ca="1">RANDBETWEEN(1,8)</f>
        <v>3</v>
      </c>
      <c r="F9" s="8">
        <f ca="1">RANDBETWEEN(1,4)</f>
        <v>3</v>
      </c>
      <c r="G9" s="9"/>
      <c r="H9" s="3"/>
      <c r="I9" s="3"/>
      <c r="J9" s="3"/>
      <c r="K9" s="3"/>
      <c r="L9" s="3"/>
      <c r="M9" s="3"/>
      <c r="N9" s="3"/>
      <c r="O9" s="3"/>
      <c r="P9" s="3"/>
      <c r="Q9" s="3"/>
      <c r="R9" s="3"/>
      <c r="S9" s="3" t="s">
        <v>3</v>
      </c>
      <c r="T9" s="8">
        <f t="shared" ref="T9:Y9" ca="1" si="0">RANDBETWEEN(2,5)</f>
        <v>3</v>
      </c>
      <c r="U9" s="8">
        <f t="shared" ca="1" si="0"/>
        <v>2</v>
      </c>
      <c r="V9" s="8">
        <f t="shared" ca="1" si="0"/>
        <v>5</v>
      </c>
      <c r="W9" s="8">
        <f t="shared" ca="1" si="0"/>
        <v>5</v>
      </c>
      <c r="X9" s="8">
        <f t="shared" ca="1" si="0"/>
        <v>4</v>
      </c>
      <c r="Y9" s="8">
        <f t="shared" ca="1" si="0"/>
        <v>4</v>
      </c>
      <c r="Z9" s="9"/>
      <c r="AA9" s="9"/>
      <c r="AB9" s="3"/>
      <c r="AC9" s="3"/>
      <c r="AD9" s="3"/>
      <c r="AE9" s="3"/>
      <c r="AF9" s="3"/>
      <c r="AG9" s="3"/>
      <c r="AH9" s="3"/>
    </row>
    <row r="10" spans="1:34" ht="15" customHeight="1" x14ac:dyDescent="0.3">
      <c r="A10" s="3"/>
      <c r="B10" s="229" t="str">
        <f ca="1">CONCATENATE(C9,"x + ",D9," + ax - b ≡ ",C9+E9,"x + ",D9-F9)</f>
        <v>3x + 11 + ax - b ≡ 6x + 8</v>
      </c>
      <c r="C10" s="229"/>
      <c r="D10" s="229"/>
      <c r="E10" s="229"/>
      <c r="F10" s="229"/>
      <c r="G10" s="229"/>
      <c r="H10" s="229"/>
      <c r="I10" s="229"/>
      <c r="J10" s="229"/>
      <c r="K10" s="229"/>
      <c r="L10" s="229"/>
      <c r="M10" s="229"/>
      <c r="N10" s="229"/>
      <c r="O10" s="229"/>
      <c r="P10" s="229"/>
      <c r="Q10" s="3"/>
      <c r="R10" s="3"/>
      <c r="S10" s="229" t="str">
        <f ca="1">CONCATENATE(T9,"(",U9,"x + ",V9,") + ",W9,"(",X9,"x + ",Y9,") ≡ ax + b")</f>
        <v>3(2x + 5) + 5(4x + 4) ≡ ax + b</v>
      </c>
      <c r="T10" s="229"/>
      <c r="U10" s="229"/>
      <c r="V10" s="229"/>
      <c r="W10" s="229"/>
      <c r="X10" s="229"/>
      <c r="Y10" s="229"/>
      <c r="Z10" s="229"/>
      <c r="AA10" s="229"/>
      <c r="AB10" s="229"/>
      <c r="AC10" s="229"/>
      <c r="AD10" s="229"/>
      <c r="AE10" s="229"/>
      <c r="AF10" s="229"/>
      <c r="AG10" s="229"/>
      <c r="AH10" s="3"/>
    </row>
    <row r="11" spans="1:34" ht="15" customHeight="1" x14ac:dyDescent="0.3">
      <c r="A11" s="3"/>
      <c r="B11" s="229"/>
      <c r="C11" s="229"/>
      <c r="D11" s="229"/>
      <c r="E11" s="229"/>
      <c r="F11" s="229"/>
      <c r="G11" s="229"/>
      <c r="H11" s="229"/>
      <c r="I11" s="229"/>
      <c r="J11" s="229"/>
      <c r="K11" s="229"/>
      <c r="L11" s="229"/>
      <c r="M11" s="229"/>
      <c r="N11" s="229"/>
      <c r="O11" s="229"/>
      <c r="P11" s="229"/>
      <c r="Q11" s="3"/>
      <c r="R11" s="3"/>
      <c r="S11" s="229"/>
      <c r="T11" s="229"/>
      <c r="U11" s="229"/>
      <c r="V11" s="229"/>
      <c r="W11" s="229"/>
      <c r="X11" s="229"/>
      <c r="Y11" s="229"/>
      <c r="Z11" s="229"/>
      <c r="AA11" s="229"/>
      <c r="AB11" s="229"/>
      <c r="AC11" s="229"/>
      <c r="AD11" s="229"/>
      <c r="AE11" s="229"/>
      <c r="AF11" s="229"/>
      <c r="AG11" s="229"/>
      <c r="AH11" s="3"/>
    </row>
    <row r="12" spans="1:34" ht="15" customHeight="1" x14ac:dyDescent="0.3">
      <c r="A12" s="3"/>
      <c r="B12" s="3" t="s">
        <v>4</v>
      </c>
      <c r="C12" s="8">
        <f ca="1">RANDBETWEEN(2,5)</f>
        <v>3</v>
      </c>
      <c r="D12" s="8">
        <f ca="1">RANDBETWEEN(3,8)</f>
        <v>7</v>
      </c>
      <c r="E12" s="8"/>
      <c r="F12" s="5"/>
      <c r="G12" s="3"/>
      <c r="H12" s="3"/>
      <c r="I12" s="3"/>
      <c r="J12" s="3"/>
      <c r="K12" s="3"/>
      <c r="L12" s="3"/>
      <c r="M12" s="3"/>
      <c r="N12" s="3"/>
      <c r="O12" s="3"/>
      <c r="P12" s="3"/>
      <c r="Q12" s="3"/>
      <c r="R12" s="3"/>
      <c r="S12" s="3" t="s">
        <v>5</v>
      </c>
      <c r="T12" s="9">
        <f ca="1">RANDBETWEEN(3,6)</f>
        <v>6</v>
      </c>
      <c r="U12" s="9">
        <f ca="1">RANDBETWEEN(1,9)</f>
        <v>3</v>
      </c>
      <c r="V12" s="9">
        <f ca="1">T12*U12</f>
        <v>18</v>
      </c>
      <c r="W12" s="9"/>
      <c r="X12" s="9"/>
      <c r="Y12" s="3"/>
      <c r="Z12" s="3"/>
      <c r="AA12" s="3"/>
      <c r="AB12" s="3"/>
      <c r="AC12" s="3"/>
      <c r="AD12" s="3"/>
      <c r="AE12" s="3"/>
      <c r="AF12" s="3"/>
      <c r="AG12" s="3"/>
      <c r="AH12" s="3"/>
    </row>
    <row r="13" spans="1:34" ht="15" customHeight="1" x14ac:dyDescent="0.3">
      <c r="A13" s="3"/>
      <c r="B13" s="229" t="str">
        <f ca="1">CONCATENATE("(x + ",C12,")(x + ",D12,") ≡ x² + ax + b")</f>
        <v>(x + 3)(x + 7) ≡ x² + ax + b</v>
      </c>
      <c r="C13" s="229"/>
      <c r="D13" s="229"/>
      <c r="E13" s="229"/>
      <c r="F13" s="229"/>
      <c r="G13" s="229"/>
      <c r="H13" s="229"/>
      <c r="I13" s="229"/>
      <c r="J13" s="229"/>
      <c r="K13" s="229"/>
      <c r="L13" s="229"/>
      <c r="M13" s="229"/>
      <c r="N13" s="229"/>
      <c r="O13" s="229"/>
      <c r="P13" s="229"/>
      <c r="Q13" s="3"/>
      <c r="R13" s="3"/>
      <c r="S13" s="229" t="str">
        <f ca="1">CONCATENATE("(x + a)(x - ",U12,") ≡ x² + bx - ",V12)</f>
        <v>(x + a)(x - 3) ≡ x² + bx - 18</v>
      </c>
      <c r="T13" s="229"/>
      <c r="U13" s="229"/>
      <c r="V13" s="229"/>
      <c r="W13" s="229"/>
      <c r="X13" s="229"/>
      <c r="Y13" s="229"/>
      <c r="Z13" s="229"/>
      <c r="AA13" s="229"/>
      <c r="AB13" s="229"/>
      <c r="AC13" s="229"/>
      <c r="AD13" s="229"/>
      <c r="AE13" s="229"/>
      <c r="AF13" s="229"/>
      <c r="AG13" s="229"/>
      <c r="AH13" s="3"/>
    </row>
    <row r="14" spans="1:34" ht="15" customHeight="1" x14ac:dyDescent="0.3">
      <c r="A14" s="3"/>
      <c r="B14" s="229"/>
      <c r="C14" s="229"/>
      <c r="D14" s="229"/>
      <c r="E14" s="229"/>
      <c r="F14" s="229"/>
      <c r="G14" s="229"/>
      <c r="H14" s="229"/>
      <c r="I14" s="229"/>
      <c r="J14" s="229"/>
      <c r="K14" s="229"/>
      <c r="L14" s="229"/>
      <c r="M14" s="229"/>
      <c r="N14" s="229"/>
      <c r="O14" s="229"/>
      <c r="P14" s="229"/>
      <c r="Q14" s="3"/>
      <c r="R14" s="3"/>
      <c r="S14" s="229"/>
      <c r="T14" s="229"/>
      <c r="U14" s="229"/>
      <c r="V14" s="229"/>
      <c r="W14" s="229"/>
      <c r="X14" s="229"/>
      <c r="Y14" s="229"/>
      <c r="Z14" s="229"/>
      <c r="AA14" s="229"/>
      <c r="AB14" s="229"/>
      <c r="AC14" s="229"/>
      <c r="AD14" s="229"/>
      <c r="AE14" s="229"/>
      <c r="AF14" s="229"/>
      <c r="AG14" s="229"/>
      <c r="AH14" s="3"/>
    </row>
    <row r="15" spans="1:34" ht="15" customHeight="1" x14ac:dyDescent="0.3">
      <c r="A15" s="3"/>
      <c r="B15" s="3" t="s">
        <v>6</v>
      </c>
      <c r="C15" s="9">
        <f ca="1">RANDBETWEEN(2,3)</f>
        <v>2</v>
      </c>
      <c r="D15" s="9">
        <f ca="1">RANDBETWEEN(4,5)</f>
        <v>4</v>
      </c>
      <c r="E15" s="9">
        <f ca="1">RANDBETWEEN(1,5)</f>
        <v>4</v>
      </c>
      <c r="F15" s="9"/>
      <c r="G15" s="9"/>
      <c r="H15" s="9"/>
      <c r="I15" s="9"/>
      <c r="J15" s="9"/>
      <c r="K15" s="6"/>
      <c r="L15" s="6"/>
      <c r="M15" s="6"/>
      <c r="N15" s="6"/>
      <c r="O15" s="6"/>
      <c r="P15" s="3"/>
      <c r="Q15" s="3"/>
      <c r="R15" s="3"/>
      <c r="S15" s="3" t="s">
        <v>7</v>
      </c>
      <c r="T15" s="9">
        <f ca="1">RANDBETWEEN(2,3)</f>
        <v>2</v>
      </c>
      <c r="U15" s="9">
        <f ca="1">RANDBETWEEN(3,8)</f>
        <v>6</v>
      </c>
      <c r="V15" s="9">
        <f ca="1">RANDBETWEEN(1,5)</f>
        <v>3</v>
      </c>
      <c r="W15" s="9">
        <f ca="1">RANDBETWEEN(5,12)</f>
        <v>11</v>
      </c>
      <c r="X15" s="6"/>
      <c r="Y15" s="6"/>
      <c r="Z15" s="6"/>
      <c r="AA15" s="6"/>
      <c r="AB15" s="6"/>
      <c r="AC15" s="6"/>
      <c r="AD15" s="6"/>
      <c r="AE15" s="3"/>
      <c r="AF15" s="3"/>
      <c r="AG15" s="3"/>
      <c r="AH15" s="3"/>
    </row>
    <row r="16" spans="1:34" ht="15" customHeight="1" x14ac:dyDescent="0.3">
      <c r="A16" s="3"/>
      <c r="B16" s="229" t="str">
        <f ca="1">CONCATENATE("(",C15,"x + ",D15,")(x + ",E15,") ≡ ax² + bx + c")</f>
        <v>(2x + 4)(x + 4) ≡ ax² + bx + c</v>
      </c>
      <c r="C16" s="229"/>
      <c r="D16" s="229"/>
      <c r="E16" s="229"/>
      <c r="F16" s="229"/>
      <c r="G16" s="229"/>
      <c r="H16" s="229"/>
      <c r="I16" s="229"/>
      <c r="J16" s="229"/>
      <c r="K16" s="229"/>
      <c r="L16" s="229"/>
      <c r="M16" s="229"/>
      <c r="N16" s="229"/>
      <c r="O16" s="229"/>
      <c r="P16" s="229"/>
      <c r="Q16" s="3"/>
      <c r="R16" s="3"/>
      <c r="S16" s="233" t="str">
        <f ca="1">CONCATENATE("(",T15,"x - ",U15,")(x + ",V15,") + ",W15," ≡ ax² + bx + c")</f>
        <v>(2x - 6)(x + 3) + 11 ≡ ax² + bx + c</v>
      </c>
      <c r="T16" s="233"/>
      <c r="U16" s="233"/>
      <c r="V16" s="233"/>
      <c r="W16" s="233"/>
      <c r="X16" s="233"/>
      <c r="Y16" s="233"/>
      <c r="Z16" s="233"/>
      <c r="AA16" s="233"/>
      <c r="AB16" s="233"/>
      <c r="AC16" s="233"/>
      <c r="AD16" s="233"/>
      <c r="AE16" s="233"/>
      <c r="AF16" s="233"/>
      <c r="AG16" s="233"/>
      <c r="AH16" s="3"/>
    </row>
    <row r="17" spans="1:39" ht="15" customHeight="1" x14ac:dyDescent="0.3">
      <c r="A17" s="3"/>
      <c r="B17" s="229"/>
      <c r="C17" s="229"/>
      <c r="D17" s="229"/>
      <c r="E17" s="229"/>
      <c r="F17" s="229"/>
      <c r="G17" s="229"/>
      <c r="H17" s="229"/>
      <c r="I17" s="229"/>
      <c r="J17" s="229"/>
      <c r="K17" s="229"/>
      <c r="L17" s="229"/>
      <c r="M17" s="229"/>
      <c r="N17" s="229"/>
      <c r="O17" s="229"/>
      <c r="P17" s="229"/>
      <c r="Q17" s="3"/>
      <c r="R17" s="3"/>
      <c r="S17" s="233"/>
      <c r="T17" s="233"/>
      <c r="U17" s="233"/>
      <c r="V17" s="233"/>
      <c r="W17" s="233"/>
      <c r="X17" s="233"/>
      <c r="Y17" s="233"/>
      <c r="Z17" s="233"/>
      <c r="AA17" s="233"/>
      <c r="AB17" s="233"/>
      <c r="AC17" s="233"/>
      <c r="AD17" s="233"/>
      <c r="AE17" s="233"/>
      <c r="AF17" s="233"/>
      <c r="AG17" s="233"/>
      <c r="AH17" s="3"/>
    </row>
    <row r="18" spans="1:39" ht="15" customHeight="1" x14ac:dyDescent="0.3">
      <c r="A18" s="3"/>
      <c r="B18" s="3" t="s">
        <v>8</v>
      </c>
      <c r="C18" s="9">
        <f ca="1">RANDBETWEEN(2,3)</f>
        <v>3</v>
      </c>
      <c r="D18" s="9">
        <f ca="1">IF(GCD(C18,I18)=1,I18,I18-1)</f>
        <v>8</v>
      </c>
      <c r="E18" s="9">
        <f ca="1">IF(GCD(F18,J18)=1,J18,J18+1)</f>
        <v>3</v>
      </c>
      <c r="F18" s="9">
        <f ca="1">RANDBETWEEN(3,5)</f>
        <v>4</v>
      </c>
      <c r="G18" s="9"/>
      <c r="H18" s="9"/>
      <c r="I18" s="9">
        <f ca="1">RANDBETWEEN(1,8)</f>
        <v>8</v>
      </c>
      <c r="J18" s="9">
        <f ca="1">RANDBETWEEN(1,5)</f>
        <v>3</v>
      </c>
      <c r="K18" s="9"/>
      <c r="L18" s="6"/>
      <c r="M18" s="6"/>
      <c r="N18" s="6"/>
      <c r="O18" s="3"/>
      <c r="P18" s="3"/>
      <c r="Q18" s="3"/>
      <c r="R18" s="3"/>
      <c r="S18" s="3" t="s">
        <v>9</v>
      </c>
      <c r="T18" s="9">
        <f ca="1">RANDBETWEEN(1,3)</f>
        <v>1</v>
      </c>
      <c r="U18" s="9">
        <f ca="1">RANDBETWEEN(2,4)</f>
        <v>2</v>
      </c>
      <c r="V18" s="9">
        <f ca="1">RANDBETWEEN(1,5)</f>
        <v>3</v>
      </c>
      <c r="W18" s="9"/>
      <c r="X18" s="6"/>
      <c r="Y18" s="6"/>
      <c r="Z18" s="6"/>
      <c r="AA18" s="6"/>
      <c r="AB18" s="6"/>
      <c r="AC18" s="6"/>
      <c r="AD18" s="6"/>
      <c r="AE18" s="6"/>
      <c r="AF18" s="3"/>
      <c r="AG18" s="3"/>
      <c r="AH18" s="3"/>
    </row>
    <row r="19" spans="1:39" ht="15" customHeight="1" x14ac:dyDescent="0.3">
      <c r="A19" s="3"/>
      <c r="B19" s="233" t="str">
        <f ca="1">CONCATENATE("(",C18,"x + a)(bx + ",F18,") ≡ ",C18*E18,"x² + ",C18*F18+D18*E18,"x + ",D18*F18)</f>
        <v>(3x + a)(bx + 4) ≡ 9x² + 36x + 32</v>
      </c>
      <c r="C19" s="233"/>
      <c r="D19" s="233"/>
      <c r="E19" s="233"/>
      <c r="F19" s="233"/>
      <c r="G19" s="233"/>
      <c r="H19" s="233"/>
      <c r="I19" s="233"/>
      <c r="J19" s="233"/>
      <c r="K19" s="233"/>
      <c r="L19" s="233"/>
      <c r="M19" s="233"/>
      <c r="N19" s="233"/>
      <c r="O19" s="233"/>
      <c r="P19" s="233"/>
      <c r="Q19" s="3"/>
      <c r="R19" s="3"/>
      <c r="S19" s="233" t="str">
        <f ca="1">CONCATENATE("(x + ",T18,")(x - ",U18,")(x - ",V18,") ≡ x³ + ax² + bx + c")</f>
        <v>(x + 1)(x - 2)(x - 3) ≡ x³ + ax² + bx + c</v>
      </c>
      <c r="T19" s="233"/>
      <c r="U19" s="233"/>
      <c r="V19" s="233"/>
      <c r="W19" s="233"/>
      <c r="X19" s="233"/>
      <c r="Y19" s="233"/>
      <c r="Z19" s="233"/>
      <c r="AA19" s="233"/>
      <c r="AB19" s="233"/>
      <c r="AC19" s="233"/>
      <c r="AD19" s="233"/>
      <c r="AE19" s="233"/>
      <c r="AF19" s="233"/>
      <c r="AG19" s="233"/>
      <c r="AH19" s="3"/>
    </row>
    <row r="20" spans="1:39" ht="15" customHeight="1" x14ac:dyDescent="0.3">
      <c r="A20" s="3"/>
      <c r="B20" s="233"/>
      <c r="C20" s="233"/>
      <c r="D20" s="233"/>
      <c r="E20" s="233"/>
      <c r="F20" s="233"/>
      <c r="G20" s="233"/>
      <c r="H20" s="233"/>
      <c r="I20" s="233"/>
      <c r="J20" s="233"/>
      <c r="K20" s="233"/>
      <c r="L20" s="233"/>
      <c r="M20" s="233"/>
      <c r="N20" s="233"/>
      <c r="O20" s="233"/>
      <c r="P20" s="233"/>
      <c r="Q20" s="3"/>
      <c r="R20" s="3"/>
      <c r="S20" s="233"/>
      <c r="T20" s="233"/>
      <c r="U20" s="233"/>
      <c r="V20" s="233"/>
      <c r="W20" s="233"/>
      <c r="X20" s="233"/>
      <c r="Y20" s="233"/>
      <c r="Z20" s="233"/>
      <c r="AA20" s="233"/>
      <c r="AB20" s="233"/>
      <c r="AC20" s="233"/>
      <c r="AD20" s="233"/>
      <c r="AE20" s="233"/>
      <c r="AF20" s="233"/>
      <c r="AG20" s="233"/>
      <c r="AH20" s="3"/>
    </row>
    <row r="21" spans="1:39" ht="15" customHeight="1" x14ac:dyDescent="0.3">
      <c r="A21" s="3"/>
      <c r="B21" s="3" t="s">
        <v>10</v>
      </c>
      <c r="C21" s="9">
        <f ca="1">RANDBETWEEN(2,3)</f>
        <v>3</v>
      </c>
      <c r="D21" s="9">
        <f ca="1">RANDBETWEEN(2,5)</f>
        <v>2</v>
      </c>
      <c r="E21" s="9">
        <f ca="1">IF(I21=0,RANDBETWEEN(1,3),I21)</f>
        <v>1</v>
      </c>
      <c r="F21" s="9"/>
      <c r="G21" s="9"/>
      <c r="H21" s="9"/>
      <c r="I21" s="9">
        <f ca="1">RANDBETWEEN(-3,3)</f>
        <v>0</v>
      </c>
      <c r="J21" s="9"/>
      <c r="K21" s="9"/>
      <c r="L21" s="3"/>
      <c r="M21" s="3"/>
      <c r="N21" s="3"/>
      <c r="O21" s="3"/>
      <c r="P21" s="3"/>
      <c r="Q21" s="3"/>
      <c r="R21" s="3"/>
      <c r="S21" s="6" t="s">
        <v>11</v>
      </c>
      <c r="T21" s="9">
        <f ca="1">RANDBETWEEN(2,5)</f>
        <v>4</v>
      </c>
      <c r="U21" s="9">
        <f ca="1">2*W21*X21</f>
        <v>8</v>
      </c>
      <c r="V21" s="9">
        <f ca="1">RANDBETWEEN(1,3)</f>
        <v>2</v>
      </c>
      <c r="W21" s="9">
        <f ca="1">T21</f>
        <v>4</v>
      </c>
      <c r="X21" s="9">
        <f ca="1">RANDBETWEEN(1,6)</f>
        <v>1</v>
      </c>
      <c r="Y21" s="9">
        <f ca="1">-V21-X21^2*W21</f>
        <v>-6</v>
      </c>
      <c r="Z21" s="9"/>
      <c r="AA21" s="9"/>
      <c r="AB21" s="9"/>
      <c r="AC21" s="9"/>
      <c r="AD21" s="9"/>
      <c r="AE21" s="9"/>
      <c r="AF21" s="9"/>
      <c r="AG21" s="9"/>
      <c r="AH21" s="3"/>
    </row>
    <row r="22" spans="1:39" ht="15" customHeight="1" x14ac:dyDescent="0.3">
      <c r="A22" s="3"/>
      <c r="B22" s="233" t="str">
        <f ca="1">CONCATENATE(C21,"x² + ",2*C21*D21,"x + ",C21*D21^2+E21," ≡ a(x + b)² + c")</f>
        <v>3x² + 12x + 13 ≡ a(x + b)² + c</v>
      </c>
      <c r="C22" s="233"/>
      <c r="D22" s="233"/>
      <c r="E22" s="233"/>
      <c r="F22" s="233"/>
      <c r="G22" s="233"/>
      <c r="H22" s="233"/>
      <c r="I22" s="233"/>
      <c r="J22" s="233"/>
      <c r="K22" s="233"/>
      <c r="L22" s="233"/>
      <c r="M22" s="233"/>
      <c r="N22" s="233"/>
      <c r="O22" s="233"/>
      <c r="P22" s="233"/>
      <c r="Q22" s="3"/>
      <c r="R22" s="3"/>
      <c r="S22" s="234" t="str">
        <f ca="1">CONCATENATE(T21,"x² + ax - ",V21," ≡ b(x + ",X21,")² + c")</f>
        <v>4x² + ax - 2 ≡ b(x + 1)² + c</v>
      </c>
      <c r="T22" s="234"/>
      <c r="U22" s="234"/>
      <c r="V22" s="234"/>
      <c r="W22" s="234"/>
      <c r="X22" s="234"/>
      <c r="Y22" s="234"/>
      <c r="Z22" s="234"/>
      <c r="AA22" s="234"/>
      <c r="AB22" s="234"/>
      <c r="AC22" s="234"/>
      <c r="AD22" s="234"/>
      <c r="AE22" s="234"/>
      <c r="AF22" s="234"/>
      <c r="AG22" s="234"/>
      <c r="AH22" s="3"/>
      <c r="AM22" s="10"/>
    </row>
    <row r="23" spans="1:39" ht="15" customHeight="1" x14ac:dyDescent="0.3">
      <c r="A23" s="3"/>
      <c r="B23" s="233"/>
      <c r="C23" s="233"/>
      <c r="D23" s="233"/>
      <c r="E23" s="233"/>
      <c r="F23" s="233"/>
      <c r="G23" s="233"/>
      <c r="H23" s="233"/>
      <c r="I23" s="233"/>
      <c r="J23" s="233"/>
      <c r="K23" s="233"/>
      <c r="L23" s="233"/>
      <c r="M23" s="233"/>
      <c r="N23" s="233"/>
      <c r="O23" s="233"/>
      <c r="P23" s="233"/>
      <c r="Q23" s="3"/>
      <c r="R23" s="3"/>
      <c r="S23" s="234"/>
      <c r="T23" s="234"/>
      <c r="U23" s="234"/>
      <c r="V23" s="234"/>
      <c r="W23" s="234"/>
      <c r="X23" s="234"/>
      <c r="Y23" s="234"/>
      <c r="Z23" s="234"/>
      <c r="AA23" s="234"/>
      <c r="AB23" s="234"/>
      <c r="AC23" s="234"/>
      <c r="AD23" s="234"/>
      <c r="AE23" s="234"/>
      <c r="AF23" s="234"/>
      <c r="AG23" s="234"/>
      <c r="AH23" s="3"/>
    </row>
    <row r="24" spans="1:39" ht="1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9" ht="15" customHeight="1" x14ac:dyDescent="0.3">
      <c r="A25" s="3"/>
      <c r="B25" s="3"/>
      <c r="C25" s="3"/>
      <c r="D25" s="227" t="str">
        <f>D1</f>
        <v>Equating Coefficients</v>
      </c>
      <c r="E25" s="227"/>
      <c r="F25" s="227"/>
      <c r="G25" s="227"/>
      <c r="H25" s="227"/>
      <c r="I25" s="227"/>
      <c r="J25" s="227"/>
      <c r="K25" s="227"/>
      <c r="L25" s="227"/>
      <c r="M25" s="227"/>
      <c r="N25" s="227"/>
      <c r="O25" s="227"/>
      <c r="P25" s="227"/>
      <c r="Q25" s="227"/>
      <c r="R25" s="227"/>
      <c r="S25" s="227"/>
      <c r="T25" s="227"/>
      <c r="U25" s="227"/>
      <c r="V25" s="227"/>
      <c r="W25" s="227"/>
      <c r="X25" s="227"/>
      <c r="Y25" s="227"/>
      <c r="Z25" s="227"/>
      <c r="AA25" s="3"/>
      <c r="AB25" s="3"/>
      <c r="AC25" s="3"/>
      <c r="AD25" s="3"/>
      <c r="AE25" s="3"/>
      <c r="AF25" s="3"/>
      <c r="AG25" s="3"/>
      <c r="AH25" s="3"/>
    </row>
    <row r="26" spans="1:39" ht="15" customHeight="1" x14ac:dyDescent="0.3">
      <c r="A26" s="3"/>
      <c r="B26" s="3"/>
      <c r="C26" s="3"/>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3"/>
      <c r="AB26" s="3"/>
      <c r="AC26" s="3"/>
      <c r="AD26" s="3"/>
      <c r="AE26" s="3"/>
      <c r="AF26" s="3"/>
      <c r="AG26" s="3"/>
      <c r="AH26" s="3"/>
    </row>
    <row r="27" spans="1:39" ht="15" customHeight="1" x14ac:dyDescent="0.3">
      <c r="A27" s="3"/>
      <c r="B27" s="3"/>
      <c r="C27" s="3"/>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3"/>
      <c r="AB27" s="3"/>
      <c r="AC27" s="3"/>
      <c r="AD27" s="3"/>
      <c r="AE27" s="3"/>
      <c r="AF27" s="3"/>
      <c r="AG27" s="3"/>
      <c r="AH27" s="3"/>
    </row>
    <row r="28" spans="1:39" ht="15" customHeight="1" x14ac:dyDescent="0.3">
      <c r="A28" s="3"/>
      <c r="B28" s="3"/>
      <c r="C28" s="3"/>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3"/>
      <c r="AB28" s="3"/>
      <c r="AC28" s="3"/>
      <c r="AD28" s="3"/>
      <c r="AE28" s="3"/>
      <c r="AF28" s="3"/>
      <c r="AG28" s="3"/>
      <c r="AH28" s="3"/>
    </row>
    <row r="29" spans="1:39" ht="15" customHeight="1" x14ac:dyDescent="0.3">
      <c r="A29" s="3"/>
      <c r="B29" s="3"/>
      <c r="C29" s="3"/>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3"/>
      <c r="AB29" s="3"/>
      <c r="AC29" s="3"/>
      <c r="AD29" s="3"/>
      <c r="AE29" s="3"/>
      <c r="AF29" s="3"/>
      <c r="AG29" s="3"/>
      <c r="AH29" s="3"/>
    </row>
    <row r="30" spans="1:39" ht="15" customHeight="1" x14ac:dyDescent="0.3">
      <c r="A30" s="3"/>
      <c r="B30" s="3" t="s">
        <v>0</v>
      </c>
      <c r="C30" s="3"/>
      <c r="D30" s="3"/>
      <c r="E30" s="3"/>
      <c r="F30" s="3"/>
      <c r="G30" s="3"/>
      <c r="H30" s="3"/>
      <c r="I30" s="3"/>
      <c r="J30" s="3"/>
      <c r="K30" s="3"/>
      <c r="L30" s="3"/>
      <c r="M30" s="3"/>
      <c r="N30" s="3"/>
      <c r="O30" s="3"/>
      <c r="P30" s="3"/>
      <c r="Q30" s="3"/>
      <c r="R30" s="3"/>
      <c r="S30" s="3" t="s">
        <v>1</v>
      </c>
      <c r="T30" s="3"/>
      <c r="U30" s="3"/>
      <c r="V30" s="3"/>
      <c r="W30" s="3"/>
      <c r="X30" s="3"/>
      <c r="Y30" s="3"/>
      <c r="Z30" s="3"/>
      <c r="AA30" s="3"/>
      <c r="AB30" s="3"/>
      <c r="AC30" s="3"/>
      <c r="AD30" s="3"/>
      <c r="AE30" s="3"/>
      <c r="AF30" s="3"/>
      <c r="AG30" s="3"/>
      <c r="AH30" s="3"/>
    </row>
    <row r="31" spans="1:39" ht="15" customHeight="1" x14ac:dyDescent="0.3">
      <c r="A31" s="3"/>
      <c r="B31" s="229" t="str">
        <f ca="1">B7</f>
        <v>2(x + 5) ≡ ax + b</v>
      </c>
      <c r="C31" s="229"/>
      <c r="D31" s="229"/>
      <c r="E31" s="229"/>
      <c r="F31" s="229"/>
      <c r="G31" s="229"/>
      <c r="H31" s="229"/>
      <c r="I31" s="229"/>
      <c r="J31" s="229"/>
      <c r="K31" s="229"/>
      <c r="L31" s="229"/>
      <c r="M31" s="229"/>
      <c r="N31" s="229"/>
      <c r="O31" s="229"/>
      <c r="P31" s="229"/>
      <c r="Q31" s="49"/>
      <c r="R31" s="49"/>
      <c r="S31" s="229" t="str">
        <f ca="1">S7</f>
        <v>7(4x - a) ≡ bx - 28</v>
      </c>
      <c r="T31" s="229"/>
      <c r="U31" s="229"/>
      <c r="V31" s="229"/>
      <c r="W31" s="229"/>
      <c r="X31" s="229"/>
      <c r="Y31" s="229"/>
      <c r="Z31" s="229"/>
      <c r="AA31" s="229"/>
      <c r="AB31" s="229"/>
      <c r="AC31" s="229"/>
      <c r="AD31" s="229"/>
      <c r="AE31" s="229"/>
      <c r="AF31" s="229"/>
      <c r="AG31" s="229"/>
      <c r="AH31" s="3"/>
    </row>
    <row r="32" spans="1:39" ht="15" customHeight="1" x14ac:dyDescent="0.3">
      <c r="A32" s="3"/>
      <c r="B32" s="229"/>
      <c r="C32" s="229"/>
      <c r="D32" s="229"/>
      <c r="E32" s="229"/>
      <c r="F32" s="229"/>
      <c r="G32" s="229"/>
      <c r="H32" s="229"/>
      <c r="I32" s="229"/>
      <c r="J32" s="229"/>
      <c r="K32" s="229"/>
      <c r="L32" s="229"/>
      <c r="M32" s="229"/>
      <c r="N32" s="229"/>
      <c r="O32" s="229"/>
      <c r="P32" s="229"/>
      <c r="Q32" s="49"/>
      <c r="R32" s="49"/>
      <c r="S32" s="229"/>
      <c r="T32" s="229"/>
      <c r="U32" s="229"/>
      <c r="V32" s="229"/>
      <c r="W32" s="229"/>
      <c r="X32" s="229"/>
      <c r="Y32" s="229"/>
      <c r="Z32" s="229"/>
      <c r="AA32" s="229"/>
      <c r="AB32" s="229"/>
      <c r="AC32" s="229"/>
      <c r="AD32" s="229"/>
      <c r="AE32" s="229"/>
      <c r="AF32" s="229"/>
      <c r="AG32" s="229"/>
      <c r="AH32" s="3"/>
    </row>
    <row r="33" spans="1:34" ht="15" customHeight="1" x14ac:dyDescent="0.3">
      <c r="A33" s="3"/>
      <c r="B33" s="3" t="s">
        <v>2</v>
      </c>
      <c r="C33" s="3"/>
      <c r="D33" s="3"/>
      <c r="E33" s="3"/>
      <c r="F33" s="3"/>
      <c r="G33" s="3"/>
      <c r="H33" s="3"/>
      <c r="I33" s="3"/>
      <c r="J33" s="3"/>
      <c r="K33" s="3"/>
      <c r="L33" s="3"/>
      <c r="M33" s="3"/>
      <c r="N33" s="3"/>
      <c r="O33" s="3"/>
      <c r="P33" s="3"/>
      <c r="Q33" s="3"/>
      <c r="R33" s="3"/>
      <c r="S33" s="3" t="s">
        <v>3</v>
      </c>
      <c r="T33" s="3"/>
      <c r="U33" s="3"/>
      <c r="V33" s="3"/>
      <c r="W33" s="3"/>
      <c r="X33" s="3"/>
      <c r="Y33" s="3"/>
      <c r="Z33" s="3"/>
      <c r="AA33" s="3"/>
      <c r="AB33" s="3"/>
      <c r="AC33" s="3"/>
      <c r="AD33" s="3"/>
      <c r="AE33" s="3"/>
      <c r="AF33" s="3"/>
      <c r="AG33" s="3"/>
      <c r="AH33" s="3"/>
    </row>
    <row r="34" spans="1:34" ht="15" customHeight="1" x14ac:dyDescent="0.3">
      <c r="A34" s="3"/>
      <c r="B34" s="229" t="str">
        <f ca="1">B10</f>
        <v>3x + 11 + ax - b ≡ 6x + 8</v>
      </c>
      <c r="C34" s="229"/>
      <c r="D34" s="229"/>
      <c r="E34" s="229"/>
      <c r="F34" s="229"/>
      <c r="G34" s="229"/>
      <c r="H34" s="229"/>
      <c r="I34" s="229"/>
      <c r="J34" s="229"/>
      <c r="K34" s="229"/>
      <c r="L34" s="229"/>
      <c r="M34" s="229"/>
      <c r="N34" s="229"/>
      <c r="O34" s="229"/>
      <c r="P34" s="229"/>
      <c r="Q34" s="49"/>
      <c r="R34" s="49"/>
      <c r="S34" s="229" t="str">
        <f ca="1">S10</f>
        <v>3(2x + 5) + 5(4x + 4) ≡ ax + b</v>
      </c>
      <c r="T34" s="229"/>
      <c r="U34" s="229"/>
      <c r="V34" s="229"/>
      <c r="W34" s="229"/>
      <c r="X34" s="229"/>
      <c r="Y34" s="229"/>
      <c r="Z34" s="229"/>
      <c r="AA34" s="229"/>
      <c r="AB34" s="229"/>
      <c r="AC34" s="229"/>
      <c r="AD34" s="229"/>
      <c r="AE34" s="229"/>
      <c r="AF34" s="229"/>
      <c r="AG34" s="229"/>
      <c r="AH34" s="3"/>
    </row>
    <row r="35" spans="1:34" ht="15" customHeight="1" x14ac:dyDescent="0.3">
      <c r="A35" s="3"/>
      <c r="B35" s="229"/>
      <c r="C35" s="229"/>
      <c r="D35" s="229"/>
      <c r="E35" s="229"/>
      <c r="F35" s="229"/>
      <c r="G35" s="229"/>
      <c r="H35" s="229"/>
      <c r="I35" s="229"/>
      <c r="J35" s="229"/>
      <c r="K35" s="229"/>
      <c r="L35" s="229"/>
      <c r="M35" s="229"/>
      <c r="N35" s="229"/>
      <c r="O35" s="229"/>
      <c r="P35" s="229"/>
      <c r="Q35" s="49"/>
      <c r="R35" s="49"/>
      <c r="S35" s="229"/>
      <c r="T35" s="229"/>
      <c r="U35" s="229"/>
      <c r="V35" s="229"/>
      <c r="W35" s="229"/>
      <c r="X35" s="229"/>
      <c r="Y35" s="229"/>
      <c r="Z35" s="229"/>
      <c r="AA35" s="229"/>
      <c r="AB35" s="229"/>
      <c r="AC35" s="229"/>
      <c r="AD35" s="229"/>
      <c r="AE35" s="229"/>
      <c r="AF35" s="229"/>
      <c r="AG35" s="229"/>
      <c r="AH35" s="3"/>
    </row>
    <row r="36" spans="1:34" ht="15" customHeight="1" x14ac:dyDescent="0.3">
      <c r="A36" s="3"/>
      <c r="B36" s="3" t="s">
        <v>4</v>
      </c>
      <c r="C36" s="3"/>
      <c r="D36" s="3"/>
      <c r="E36" s="3"/>
      <c r="F36" s="3"/>
      <c r="G36" s="3"/>
      <c r="H36" s="3"/>
      <c r="I36" s="3"/>
      <c r="J36" s="3"/>
      <c r="K36" s="3"/>
      <c r="L36" s="3"/>
      <c r="M36" s="3"/>
      <c r="N36" s="3"/>
      <c r="O36" s="3"/>
      <c r="P36" s="3"/>
      <c r="Q36" s="3"/>
      <c r="R36" s="3"/>
      <c r="S36" s="3" t="s">
        <v>5</v>
      </c>
      <c r="T36" s="3"/>
      <c r="U36" s="3"/>
      <c r="V36" s="3"/>
      <c r="W36" s="3"/>
      <c r="X36" s="3"/>
      <c r="Y36" s="3"/>
      <c r="Z36" s="3"/>
      <c r="AA36" s="3"/>
      <c r="AB36" s="3"/>
      <c r="AC36" s="3"/>
      <c r="AD36" s="3"/>
      <c r="AE36" s="3"/>
      <c r="AF36" s="3"/>
      <c r="AG36" s="3"/>
      <c r="AH36" s="3"/>
    </row>
    <row r="37" spans="1:34" ht="15" customHeight="1" x14ac:dyDescent="0.3">
      <c r="A37" s="3"/>
      <c r="B37" s="229" t="str">
        <f ca="1">B13</f>
        <v>(x + 3)(x + 7) ≡ x² + ax + b</v>
      </c>
      <c r="C37" s="229"/>
      <c r="D37" s="229"/>
      <c r="E37" s="229"/>
      <c r="F37" s="229"/>
      <c r="G37" s="229"/>
      <c r="H37" s="229"/>
      <c r="I37" s="229"/>
      <c r="J37" s="229"/>
      <c r="K37" s="229"/>
      <c r="L37" s="229"/>
      <c r="M37" s="229"/>
      <c r="N37" s="229"/>
      <c r="O37" s="229"/>
      <c r="P37" s="229"/>
      <c r="Q37" s="49"/>
      <c r="R37" s="49"/>
      <c r="S37" s="229" t="str">
        <f ca="1">S13</f>
        <v>(x + a)(x - 3) ≡ x² + bx - 18</v>
      </c>
      <c r="T37" s="229"/>
      <c r="U37" s="229"/>
      <c r="V37" s="229"/>
      <c r="W37" s="229"/>
      <c r="X37" s="229"/>
      <c r="Y37" s="229"/>
      <c r="Z37" s="229"/>
      <c r="AA37" s="229"/>
      <c r="AB37" s="229"/>
      <c r="AC37" s="229"/>
      <c r="AD37" s="229"/>
      <c r="AE37" s="229"/>
      <c r="AF37" s="229"/>
      <c r="AG37" s="229"/>
      <c r="AH37" s="3"/>
    </row>
    <row r="38" spans="1:34" ht="15" customHeight="1" x14ac:dyDescent="0.3">
      <c r="A38" s="3"/>
      <c r="B38" s="229"/>
      <c r="C38" s="229"/>
      <c r="D38" s="229"/>
      <c r="E38" s="229"/>
      <c r="F38" s="229"/>
      <c r="G38" s="229"/>
      <c r="H38" s="229"/>
      <c r="I38" s="229"/>
      <c r="J38" s="229"/>
      <c r="K38" s="229"/>
      <c r="L38" s="229"/>
      <c r="M38" s="229"/>
      <c r="N38" s="229"/>
      <c r="O38" s="229"/>
      <c r="P38" s="229"/>
      <c r="Q38" s="49"/>
      <c r="R38" s="49"/>
      <c r="S38" s="229"/>
      <c r="T38" s="229"/>
      <c r="U38" s="229"/>
      <c r="V38" s="229"/>
      <c r="W38" s="229"/>
      <c r="X38" s="229"/>
      <c r="Y38" s="229"/>
      <c r="Z38" s="229"/>
      <c r="AA38" s="229"/>
      <c r="AB38" s="229"/>
      <c r="AC38" s="229"/>
      <c r="AD38" s="229"/>
      <c r="AE38" s="229"/>
      <c r="AF38" s="229"/>
      <c r="AG38" s="229"/>
      <c r="AH38" s="3"/>
    </row>
    <row r="39" spans="1:34" ht="15" customHeight="1" x14ac:dyDescent="0.3">
      <c r="A39" s="3"/>
      <c r="B39" s="3" t="s">
        <v>6</v>
      </c>
      <c r="C39" s="3"/>
      <c r="D39" s="3"/>
      <c r="E39" s="3"/>
      <c r="F39" s="3"/>
      <c r="G39" s="3"/>
      <c r="H39" s="3"/>
      <c r="I39" s="3"/>
      <c r="J39" s="3"/>
      <c r="K39" s="3"/>
      <c r="L39" s="3"/>
      <c r="M39" s="3"/>
      <c r="N39" s="3"/>
      <c r="O39" s="3"/>
      <c r="P39" s="3"/>
      <c r="Q39" s="3"/>
      <c r="R39" s="3"/>
      <c r="S39" s="3" t="s">
        <v>7</v>
      </c>
      <c r="T39" s="3"/>
      <c r="U39" s="3"/>
      <c r="V39" s="3"/>
      <c r="W39" s="3"/>
      <c r="X39" s="3"/>
      <c r="Y39" s="3"/>
      <c r="Z39" s="3"/>
      <c r="AA39" s="3"/>
      <c r="AB39" s="3"/>
      <c r="AC39" s="3"/>
      <c r="AD39" s="3"/>
      <c r="AE39" s="3"/>
      <c r="AF39" s="3"/>
      <c r="AG39" s="3"/>
      <c r="AH39" s="3"/>
    </row>
    <row r="40" spans="1:34" ht="15" customHeight="1" x14ac:dyDescent="0.3">
      <c r="A40" s="3"/>
      <c r="B40" s="229" t="str">
        <f ca="1">B16</f>
        <v>(2x + 4)(x + 4) ≡ ax² + bx + c</v>
      </c>
      <c r="C40" s="229"/>
      <c r="D40" s="229"/>
      <c r="E40" s="229"/>
      <c r="F40" s="229"/>
      <c r="G40" s="229"/>
      <c r="H40" s="229"/>
      <c r="I40" s="229"/>
      <c r="J40" s="229"/>
      <c r="K40" s="229"/>
      <c r="L40" s="229"/>
      <c r="M40" s="229"/>
      <c r="N40" s="229"/>
      <c r="O40" s="229"/>
      <c r="P40" s="229"/>
      <c r="Q40" s="49"/>
      <c r="R40" s="49"/>
      <c r="S40" s="233" t="str">
        <f ca="1">S16</f>
        <v>(2x - 6)(x + 3) + 11 ≡ ax² + bx + c</v>
      </c>
      <c r="T40" s="233"/>
      <c r="U40" s="233"/>
      <c r="V40" s="233"/>
      <c r="W40" s="233"/>
      <c r="X40" s="233"/>
      <c r="Y40" s="233"/>
      <c r="Z40" s="233"/>
      <c r="AA40" s="233"/>
      <c r="AB40" s="233"/>
      <c r="AC40" s="233"/>
      <c r="AD40" s="233"/>
      <c r="AE40" s="233"/>
      <c r="AF40" s="233"/>
      <c r="AG40" s="233"/>
      <c r="AH40" s="3"/>
    </row>
    <row r="41" spans="1:34" ht="15" customHeight="1" x14ac:dyDescent="0.3">
      <c r="A41" s="3"/>
      <c r="B41" s="229"/>
      <c r="C41" s="229"/>
      <c r="D41" s="229"/>
      <c r="E41" s="229"/>
      <c r="F41" s="229"/>
      <c r="G41" s="229"/>
      <c r="H41" s="229"/>
      <c r="I41" s="229"/>
      <c r="J41" s="229"/>
      <c r="K41" s="229"/>
      <c r="L41" s="229"/>
      <c r="M41" s="229"/>
      <c r="N41" s="229"/>
      <c r="O41" s="229"/>
      <c r="P41" s="229"/>
      <c r="Q41" s="49"/>
      <c r="R41" s="49"/>
      <c r="S41" s="233"/>
      <c r="T41" s="233"/>
      <c r="U41" s="233"/>
      <c r="V41" s="233"/>
      <c r="W41" s="233"/>
      <c r="X41" s="233"/>
      <c r="Y41" s="233"/>
      <c r="Z41" s="233"/>
      <c r="AA41" s="233"/>
      <c r="AB41" s="233"/>
      <c r="AC41" s="233"/>
      <c r="AD41" s="233"/>
      <c r="AE41" s="233"/>
      <c r="AF41" s="233"/>
      <c r="AG41" s="233"/>
      <c r="AH41" s="3"/>
    </row>
    <row r="42" spans="1:34" ht="15" customHeight="1" x14ac:dyDescent="0.3">
      <c r="A42" s="3"/>
      <c r="B42" s="3" t="s">
        <v>8</v>
      </c>
      <c r="C42" s="3"/>
      <c r="D42" s="3"/>
      <c r="E42" s="3"/>
      <c r="F42" s="3"/>
      <c r="G42" s="3"/>
      <c r="H42" s="3"/>
      <c r="I42" s="3"/>
      <c r="J42" s="3"/>
      <c r="K42" s="3"/>
      <c r="L42" s="3"/>
      <c r="M42" s="3"/>
      <c r="N42" s="3"/>
      <c r="O42" s="3"/>
      <c r="P42" s="3"/>
      <c r="Q42" s="3"/>
      <c r="R42" s="3"/>
      <c r="S42" s="3" t="s">
        <v>9</v>
      </c>
      <c r="T42" s="3"/>
      <c r="U42" s="3"/>
      <c r="V42" s="3"/>
      <c r="W42" s="3"/>
      <c r="X42" s="3"/>
      <c r="Y42" s="3"/>
      <c r="Z42" s="3"/>
      <c r="AA42" s="3"/>
      <c r="AB42" s="3"/>
      <c r="AC42" s="3"/>
      <c r="AD42" s="3"/>
      <c r="AE42" s="3"/>
      <c r="AF42" s="3"/>
      <c r="AG42" s="3"/>
      <c r="AH42" s="3"/>
    </row>
    <row r="43" spans="1:34" ht="15" customHeight="1" x14ac:dyDescent="0.3">
      <c r="A43" s="3"/>
      <c r="B43" s="233" t="str">
        <f ca="1">B19</f>
        <v>(3x + a)(bx + 4) ≡ 9x² + 36x + 32</v>
      </c>
      <c r="C43" s="233"/>
      <c r="D43" s="233"/>
      <c r="E43" s="233"/>
      <c r="F43" s="233"/>
      <c r="G43" s="233"/>
      <c r="H43" s="233"/>
      <c r="I43" s="233"/>
      <c r="J43" s="233"/>
      <c r="K43" s="233"/>
      <c r="L43" s="233"/>
      <c r="M43" s="233"/>
      <c r="N43" s="233"/>
      <c r="O43" s="233"/>
      <c r="P43" s="233"/>
      <c r="Q43" s="49"/>
      <c r="R43" s="49"/>
      <c r="S43" s="232" t="str">
        <f ca="1">S19</f>
        <v>(x + 1)(x - 2)(x - 3) ≡ x³ + ax² + bx + c</v>
      </c>
      <c r="T43" s="232"/>
      <c r="U43" s="232"/>
      <c r="V43" s="232"/>
      <c r="W43" s="232"/>
      <c r="X43" s="232"/>
      <c r="Y43" s="232"/>
      <c r="Z43" s="232"/>
      <c r="AA43" s="232"/>
      <c r="AB43" s="232"/>
      <c r="AC43" s="232"/>
      <c r="AD43" s="232"/>
      <c r="AE43" s="232"/>
      <c r="AF43" s="232"/>
      <c r="AG43" s="232"/>
      <c r="AH43" s="3"/>
    </row>
    <row r="44" spans="1:34" ht="15" customHeight="1" x14ac:dyDescent="0.3">
      <c r="A44" s="3"/>
      <c r="B44" s="233"/>
      <c r="C44" s="233"/>
      <c r="D44" s="233"/>
      <c r="E44" s="233"/>
      <c r="F44" s="233"/>
      <c r="G44" s="233"/>
      <c r="H44" s="233"/>
      <c r="I44" s="233"/>
      <c r="J44" s="233"/>
      <c r="K44" s="233"/>
      <c r="L44" s="233"/>
      <c r="M44" s="233"/>
      <c r="N44" s="233"/>
      <c r="O44" s="233"/>
      <c r="P44" s="233"/>
      <c r="Q44" s="49"/>
      <c r="R44" s="49"/>
      <c r="S44" s="232"/>
      <c r="T44" s="232"/>
      <c r="U44" s="232"/>
      <c r="V44" s="232"/>
      <c r="W44" s="232"/>
      <c r="X44" s="232"/>
      <c r="Y44" s="232"/>
      <c r="Z44" s="232"/>
      <c r="AA44" s="232"/>
      <c r="AB44" s="232"/>
      <c r="AC44" s="232"/>
      <c r="AD44" s="232"/>
      <c r="AE44" s="232"/>
      <c r="AF44" s="232"/>
      <c r="AG44" s="232"/>
      <c r="AH44" s="3"/>
    </row>
    <row r="45" spans="1:34" ht="15" customHeight="1" x14ac:dyDescent="0.3">
      <c r="A45" s="3"/>
      <c r="B45" s="3" t="s">
        <v>10</v>
      </c>
      <c r="C45" s="3"/>
      <c r="D45" s="3"/>
      <c r="E45" s="3"/>
      <c r="F45" s="3"/>
      <c r="G45" s="3"/>
      <c r="H45" s="3"/>
      <c r="I45" s="3"/>
      <c r="J45" s="3"/>
      <c r="K45" s="3"/>
      <c r="L45" s="3"/>
      <c r="M45" s="3"/>
      <c r="N45" s="3"/>
      <c r="O45" s="3"/>
      <c r="P45" s="3"/>
      <c r="Q45" s="3"/>
      <c r="R45" s="3"/>
      <c r="S45" s="3" t="s">
        <v>11</v>
      </c>
      <c r="T45" s="3"/>
      <c r="U45" s="3"/>
      <c r="V45" s="3"/>
      <c r="W45" s="3"/>
      <c r="X45" s="3"/>
      <c r="Y45" s="3"/>
      <c r="Z45" s="3"/>
      <c r="AA45" s="3"/>
      <c r="AB45" s="3"/>
      <c r="AC45" s="3"/>
      <c r="AD45" s="3"/>
      <c r="AE45" s="3"/>
      <c r="AF45" s="3"/>
      <c r="AG45" s="3"/>
      <c r="AH45" s="3"/>
    </row>
    <row r="46" spans="1:34" ht="15" customHeight="1" x14ac:dyDescent="0.3">
      <c r="A46" s="3"/>
      <c r="B46" s="229" t="str">
        <f ca="1">B22</f>
        <v>3x² + 12x + 13 ≡ a(x + b)² + c</v>
      </c>
      <c r="C46" s="229"/>
      <c r="D46" s="229"/>
      <c r="E46" s="229"/>
      <c r="F46" s="229"/>
      <c r="G46" s="229"/>
      <c r="H46" s="229"/>
      <c r="I46" s="229"/>
      <c r="J46" s="229"/>
      <c r="K46" s="229"/>
      <c r="L46" s="229"/>
      <c r="M46" s="229"/>
      <c r="N46" s="229"/>
      <c r="O46" s="229"/>
      <c r="P46" s="229"/>
      <c r="Q46" s="49"/>
      <c r="R46" s="49"/>
      <c r="S46" s="229" t="str">
        <f ca="1">S22</f>
        <v>4x² + ax - 2 ≡ b(x + 1)² + c</v>
      </c>
      <c r="T46" s="229"/>
      <c r="U46" s="229"/>
      <c r="V46" s="229"/>
      <c r="W46" s="229"/>
      <c r="X46" s="229"/>
      <c r="Y46" s="229"/>
      <c r="Z46" s="229"/>
      <c r="AA46" s="229"/>
      <c r="AB46" s="229"/>
      <c r="AC46" s="229"/>
      <c r="AD46" s="229"/>
      <c r="AE46" s="229"/>
      <c r="AF46" s="229"/>
      <c r="AG46" s="229"/>
      <c r="AH46" s="3"/>
    </row>
    <row r="47" spans="1:34" ht="15" customHeight="1" x14ac:dyDescent="0.3">
      <c r="A47" s="3"/>
      <c r="B47" s="229"/>
      <c r="C47" s="229"/>
      <c r="D47" s="229"/>
      <c r="E47" s="229"/>
      <c r="F47" s="229"/>
      <c r="G47" s="229"/>
      <c r="H47" s="229"/>
      <c r="I47" s="229"/>
      <c r="J47" s="229"/>
      <c r="K47" s="229"/>
      <c r="L47" s="229"/>
      <c r="M47" s="229"/>
      <c r="N47" s="229"/>
      <c r="O47" s="229"/>
      <c r="P47" s="229"/>
      <c r="Q47" s="49"/>
      <c r="R47" s="49"/>
      <c r="S47" s="229"/>
      <c r="T47" s="229"/>
      <c r="U47" s="229"/>
      <c r="V47" s="229"/>
      <c r="W47" s="229"/>
      <c r="X47" s="229"/>
      <c r="Y47" s="229"/>
      <c r="Z47" s="229"/>
      <c r="AA47" s="229"/>
      <c r="AB47" s="229"/>
      <c r="AC47" s="229"/>
      <c r="AD47" s="229"/>
      <c r="AE47" s="229"/>
      <c r="AF47" s="229"/>
      <c r="AG47" s="229"/>
      <c r="AH47" s="3"/>
    </row>
    <row r="48" spans="1:34" ht="1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0.199999999999999"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5" customHeight="1" x14ac:dyDescent="0.3">
      <c r="A50" s="3"/>
      <c r="B50" s="1"/>
      <c r="C50" s="1"/>
      <c r="D50" s="231" t="str">
        <f>CONCATENATE(D1," Answer Key")</f>
        <v>Equating Coefficients Answer Key</v>
      </c>
      <c r="E50" s="231"/>
      <c r="F50" s="231"/>
      <c r="G50" s="231"/>
      <c r="H50" s="231"/>
      <c r="I50" s="231"/>
      <c r="J50" s="231"/>
      <c r="K50" s="231"/>
      <c r="L50" s="231"/>
      <c r="M50" s="231"/>
      <c r="N50" s="231"/>
      <c r="O50" s="231"/>
      <c r="P50" s="231"/>
      <c r="Q50" s="231"/>
      <c r="R50" s="231"/>
      <c r="S50" s="231"/>
      <c r="T50" s="231"/>
      <c r="U50" s="231"/>
      <c r="V50" s="231"/>
      <c r="W50" s="231"/>
      <c r="X50" s="231"/>
      <c r="Y50" s="231"/>
      <c r="Z50" s="231"/>
      <c r="AA50" s="1"/>
      <c r="AB50" s="1"/>
      <c r="AC50" s="1"/>
      <c r="AD50" s="1"/>
      <c r="AE50" s="1"/>
      <c r="AF50" s="1"/>
      <c r="AG50" s="1"/>
      <c r="AH50" s="3"/>
    </row>
    <row r="51" spans="1:34" ht="15" customHeight="1" x14ac:dyDescent="0.3">
      <c r="A51" s="3"/>
      <c r="B51" s="1"/>
      <c r="C51" s="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1"/>
      <c r="AH51" s="3"/>
    </row>
    <row r="52" spans="1:34" ht="15" customHeight="1" x14ac:dyDescent="0.3">
      <c r="A52" s="3"/>
      <c r="B52" s="1"/>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1"/>
      <c r="AH52" s="3"/>
    </row>
    <row r="53" spans="1:34" ht="15" customHeight="1" x14ac:dyDescent="0.3">
      <c r="A53" s="3"/>
      <c r="B53" s="1"/>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1"/>
      <c r="AH53" s="3"/>
    </row>
    <row r="54" spans="1:34" ht="15" customHeight="1" x14ac:dyDescent="0.3">
      <c r="A54" s="3"/>
      <c r="B54" s="1"/>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1"/>
      <c r="AH54" s="3"/>
    </row>
    <row r="55" spans="1:34" ht="15" customHeight="1" x14ac:dyDescent="0.3">
      <c r="A55" s="3"/>
      <c r="B55" s="1" t="s">
        <v>0</v>
      </c>
      <c r="C55" s="33"/>
      <c r="D55" s="33"/>
      <c r="E55" s="1"/>
      <c r="F55" s="1"/>
      <c r="G55" s="1"/>
      <c r="H55" s="1"/>
      <c r="I55" s="1"/>
      <c r="J55" s="1"/>
      <c r="K55" s="1"/>
      <c r="L55" s="1"/>
      <c r="M55" s="1"/>
      <c r="N55" s="1"/>
      <c r="O55" s="1"/>
      <c r="P55" s="1"/>
      <c r="Q55" s="1"/>
      <c r="R55" s="1"/>
      <c r="S55" s="1" t="s">
        <v>1</v>
      </c>
      <c r="T55" s="33"/>
      <c r="U55" s="33"/>
      <c r="V55" s="33"/>
      <c r="W55" s="33"/>
      <c r="X55" s="1"/>
      <c r="Y55" s="1"/>
      <c r="Z55" s="1"/>
      <c r="AA55" s="1"/>
      <c r="AB55" s="1"/>
      <c r="AC55" s="1"/>
      <c r="AD55" s="1"/>
      <c r="AE55" s="1"/>
      <c r="AF55" s="1"/>
      <c r="AG55" s="1"/>
      <c r="AH55" s="3"/>
    </row>
    <row r="56" spans="1:34" ht="15" customHeight="1" x14ac:dyDescent="0.3">
      <c r="A56" s="3"/>
      <c r="B56" s="295" t="str">
        <f ca="1">CONCATENATE("a = ",C6,", b = ",C6*D6)</f>
        <v>a = 2, b = 10</v>
      </c>
      <c r="C56" s="295"/>
      <c r="D56" s="295"/>
      <c r="E56" s="295"/>
      <c r="F56" s="295"/>
      <c r="G56" s="295"/>
      <c r="H56" s="295"/>
      <c r="I56" s="295"/>
      <c r="J56" s="295"/>
      <c r="K56" s="295"/>
      <c r="L56" s="295"/>
      <c r="M56" s="295"/>
      <c r="N56" s="295"/>
      <c r="O56" s="295"/>
      <c r="P56" s="295"/>
      <c r="Q56" s="47"/>
      <c r="R56" s="47"/>
      <c r="S56" s="295" t="str">
        <f ca="1">CONCATENATE("a = ",V6,", b = ",T6*U6)</f>
        <v>a = 4, b = 28</v>
      </c>
      <c r="T56" s="295"/>
      <c r="U56" s="295"/>
      <c r="V56" s="295"/>
      <c r="W56" s="295"/>
      <c r="X56" s="295"/>
      <c r="Y56" s="295"/>
      <c r="Z56" s="295"/>
      <c r="AA56" s="295"/>
      <c r="AB56" s="295"/>
      <c r="AC56" s="295"/>
      <c r="AD56" s="295"/>
      <c r="AE56" s="295"/>
      <c r="AF56" s="295"/>
      <c r="AG56" s="295"/>
      <c r="AH56" s="3"/>
    </row>
    <row r="57" spans="1:34" ht="15" customHeight="1" x14ac:dyDescent="0.3">
      <c r="A57" s="3"/>
      <c r="B57" s="295"/>
      <c r="C57" s="295"/>
      <c r="D57" s="295"/>
      <c r="E57" s="295"/>
      <c r="F57" s="295"/>
      <c r="G57" s="295"/>
      <c r="H57" s="295"/>
      <c r="I57" s="295"/>
      <c r="J57" s="295"/>
      <c r="K57" s="295"/>
      <c r="L57" s="295"/>
      <c r="M57" s="295"/>
      <c r="N57" s="295"/>
      <c r="O57" s="295"/>
      <c r="P57" s="295"/>
      <c r="Q57" s="47"/>
      <c r="R57" s="47"/>
      <c r="S57" s="295"/>
      <c r="T57" s="295"/>
      <c r="U57" s="295"/>
      <c r="V57" s="295"/>
      <c r="W57" s="295"/>
      <c r="X57" s="295"/>
      <c r="Y57" s="295"/>
      <c r="Z57" s="295"/>
      <c r="AA57" s="295"/>
      <c r="AB57" s="295"/>
      <c r="AC57" s="295"/>
      <c r="AD57" s="295"/>
      <c r="AE57" s="295"/>
      <c r="AF57" s="295"/>
      <c r="AG57" s="295"/>
      <c r="AH57" s="3"/>
    </row>
    <row r="58" spans="1:34" ht="15" customHeight="1" x14ac:dyDescent="0.3">
      <c r="A58" s="3"/>
      <c r="B58" s="1" t="s">
        <v>2</v>
      </c>
      <c r="C58" s="33"/>
      <c r="D58" s="33"/>
      <c r="E58" s="33"/>
      <c r="F58" s="33"/>
      <c r="G58" s="1"/>
      <c r="H58" s="1"/>
      <c r="I58" s="1"/>
      <c r="J58" s="1"/>
      <c r="K58" s="1"/>
      <c r="L58" s="1"/>
      <c r="M58" s="1"/>
      <c r="N58" s="1"/>
      <c r="O58" s="1"/>
      <c r="P58" s="1"/>
      <c r="Q58" s="1"/>
      <c r="R58" s="1"/>
      <c r="S58" s="1" t="s">
        <v>3</v>
      </c>
      <c r="T58" s="33"/>
      <c r="U58" s="33"/>
      <c r="V58" s="33"/>
      <c r="W58" s="33"/>
      <c r="X58" s="33"/>
      <c r="Y58" s="33"/>
      <c r="Z58" s="1"/>
      <c r="AA58" s="1"/>
      <c r="AB58" s="1"/>
      <c r="AC58" s="1"/>
      <c r="AD58" s="1"/>
      <c r="AE58" s="1"/>
      <c r="AF58" s="1"/>
      <c r="AG58" s="1"/>
      <c r="AH58" s="3"/>
    </row>
    <row r="59" spans="1:34" ht="15" customHeight="1" x14ac:dyDescent="0.3">
      <c r="A59" s="3"/>
      <c r="B59" s="295" t="str">
        <f ca="1">CONCATENATE("a = ",E9,", b = ",F9)</f>
        <v>a = 3, b = 3</v>
      </c>
      <c r="C59" s="295"/>
      <c r="D59" s="295"/>
      <c r="E59" s="295"/>
      <c r="F59" s="295"/>
      <c r="G59" s="295"/>
      <c r="H59" s="295"/>
      <c r="I59" s="295"/>
      <c r="J59" s="295"/>
      <c r="K59" s="295"/>
      <c r="L59" s="295"/>
      <c r="M59" s="295"/>
      <c r="N59" s="295"/>
      <c r="O59" s="295"/>
      <c r="P59" s="295"/>
      <c r="Q59" s="47"/>
      <c r="R59" s="47"/>
      <c r="S59" s="295" t="str">
        <f ca="1">CONCATENATE("a = ",T9*U9+W9*X9,", b = ",T9*V9+W9*Y9)</f>
        <v>a = 26, b = 35</v>
      </c>
      <c r="T59" s="295"/>
      <c r="U59" s="295"/>
      <c r="V59" s="295"/>
      <c r="W59" s="295"/>
      <c r="X59" s="295"/>
      <c r="Y59" s="295"/>
      <c r="Z59" s="295"/>
      <c r="AA59" s="295"/>
      <c r="AB59" s="295"/>
      <c r="AC59" s="295"/>
      <c r="AD59" s="295"/>
      <c r="AE59" s="295"/>
      <c r="AF59" s="295"/>
      <c r="AG59" s="295"/>
      <c r="AH59" s="3"/>
    </row>
    <row r="60" spans="1:34" ht="15" customHeight="1" x14ac:dyDescent="0.3">
      <c r="A60" s="3"/>
      <c r="B60" s="295"/>
      <c r="C60" s="295"/>
      <c r="D60" s="295"/>
      <c r="E60" s="295"/>
      <c r="F60" s="295"/>
      <c r="G60" s="295"/>
      <c r="H60" s="295"/>
      <c r="I60" s="295"/>
      <c r="J60" s="295"/>
      <c r="K60" s="295"/>
      <c r="L60" s="295"/>
      <c r="M60" s="295"/>
      <c r="N60" s="295"/>
      <c r="O60" s="295"/>
      <c r="P60" s="295"/>
      <c r="Q60" s="47"/>
      <c r="R60" s="47"/>
      <c r="S60" s="295"/>
      <c r="T60" s="295"/>
      <c r="U60" s="295"/>
      <c r="V60" s="295"/>
      <c r="W60" s="295"/>
      <c r="X60" s="295"/>
      <c r="Y60" s="295"/>
      <c r="Z60" s="295"/>
      <c r="AA60" s="295"/>
      <c r="AB60" s="295"/>
      <c r="AC60" s="295"/>
      <c r="AD60" s="295"/>
      <c r="AE60" s="295"/>
      <c r="AF60" s="295"/>
      <c r="AG60" s="295"/>
      <c r="AH60" s="3"/>
    </row>
    <row r="61" spans="1:34" ht="15" customHeight="1" x14ac:dyDescent="0.3">
      <c r="A61" s="3"/>
      <c r="B61" s="1" t="s">
        <v>4</v>
      </c>
      <c r="C61" s="1"/>
      <c r="D61" s="1"/>
      <c r="E61" s="1"/>
      <c r="F61" s="1"/>
      <c r="G61" s="1"/>
      <c r="H61" s="1"/>
      <c r="I61" s="1"/>
      <c r="J61" s="1"/>
      <c r="K61" s="1"/>
      <c r="L61" s="1"/>
      <c r="M61" s="1"/>
      <c r="N61" s="1"/>
      <c r="O61" s="1"/>
      <c r="P61" s="1"/>
      <c r="Q61" s="1"/>
      <c r="R61" s="1"/>
      <c r="S61" s="1" t="s">
        <v>5</v>
      </c>
      <c r="T61" s="1"/>
      <c r="U61" s="1"/>
      <c r="V61" s="1"/>
      <c r="W61" s="1"/>
      <c r="X61" s="1"/>
      <c r="Y61" s="1"/>
      <c r="Z61" s="1"/>
      <c r="AA61" s="1"/>
      <c r="AB61" s="1"/>
      <c r="AC61" s="1"/>
      <c r="AD61" s="1"/>
      <c r="AE61" s="1"/>
      <c r="AF61" s="1"/>
      <c r="AG61" s="1"/>
      <c r="AH61" s="3"/>
    </row>
    <row r="62" spans="1:34" ht="15" customHeight="1" x14ac:dyDescent="0.3">
      <c r="A62" s="3"/>
      <c r="B62" s="295" t="str">
        <f ca="1">CONCATENATE("a = ",C12+D12,", b = ",C12*D12)</f>
        <v>a = 10, b = 21</v>
      </c>
      <c r="C62" s="295"/>
      <c r="D62" s="295"/>
      <c r="E62" s="295"/>
      <c r="F62" s="295"/>
      <c r="G62" s="295"/>
      <c r="H62" s="295"/>
      <c r="I62" s="295"/>
      <c r="J62" s="295"/>
      <c r="K62" s="295"/>
      <c r="L62" s="295"/>
      <c r="M62" s="295"/>
      <c r="N62" s="295"/>
      <c r="O62" s="295"/>
      <c r="P62" s="295"/>
      <c r="Q62" s="47"/>
      <c r="R62" s="47"/>
      <c r="S62" s="295" t="str">
        <f ca="1">CONCATENATE("a = ",T12,", b = ",T12-U12)</f>
        <v>a = 6, b = 3</v>
      </c>
      <c r="T62" s="295"/>
      <c r="U62" s="295"/>
      <c r="V62" s="295"/>
      <c r="W62" s="295"/>
      <c r="X62" s="295"/>
      <c r="Y62" s="295"/>
      <c r="Z62" s="295"/>
      <c r="AA62" s="295"/>
      <c r="AB62" s="295"/>
      <c r="AC62" s="295"/>
      <c r="AD62" s="295"/>
      <c r="AE62" s="295"/>
      <c r="AF62" s="295"/>
      <c r="AG62" s="295"/>
      <c r="AH62" s="3"/>
    </row>
    <row r="63" spans="1:34" ht="15" customHeight="1" x14ac:dyDescent="0.3">
      <c r="A63" s="3"/>
      <c r="B63" s="295"/>
      <c r="C63" s="295"/>
      <c r="D63" s="295"/>
      <c r="E63" s="295"/>
      <c r="F63" s="295"/>
      <c r="G63" s="295"/>
      <c r="H63" s="295"/>
      <c r="I63" s="295"/>
      <c r="J63" s="295"/>
      <c r="K63" s="295"/>
      <c r="L63" s="295"/>
      <c r="M63" s="295"/>
      <c r="N63" s="295"/>
      <c r="O63" s="295"/>
      <c r="P63" s="295"/>
      <c r="Q63" s="47"/>
      <c r="R63" s="47"/>
      <c r="S63" s="295"/>
      <c r="T63" s="295"/>
      <c r="U63" s="295"/>
      <c r="V63" s="295"/>
      <c r="W63" s="295"/>
      <c r="X63" s="295"/>
      <c r="Y63" s="295"/>
      <c r="Z63" s="295"/>
      <c r="AA63" s="295"/>
      <c r="AB63" s="295"/>
      <c r="AC63" s="295"/>
      <c r="AD63" s="295"/>
      <c r="AE63" s="295"/>
      <c r="AF63" s="295"/>
      <c r="AG63" s="295"/>
      <c r="AH63" s="3"/>
    </row>
    <row r="64" spans="1:34" ht="15" customHeight="1" x14ac:dyDescent="0.3">
      <c r="A64" s="3"/>
      <c r="B64" s="1" t="s">
        <v>6</v>
      </c>
      <c r="C64" s="1"/>
      <c r="D64" s="1"/>
      <c r="E64" s="1"/>
      <c r="F64" s="1"/>
      <c r="G64" s="1"/>
      <c r="H64" s="1"/>
      <c r="I64" s="1"/>
      <c r="J64" s="1"/>
      <c r="K64" s="1"/>
      <c r="L64" s="1"/>
      <c r="M64" s="1"/>
      <c r="N64" s="1"/>
      <c r="O64" s="1"/>
      <c r="P64" s="1"/>
      <c r="Q64" s="1"/>
      <c r="R64" s="1"/>
      <c r="S64" s="1" t="s">
        <v>7</v>
      </c>
      <c r="T64" s="1"/>
      <c r="U64" s="1"/>
      <c r="V64" s="1"/>
      <c r="W64" s="1"/>
      <c r="X64" s="1"/>
      <c r="Y64" s="1"/>
      <c r="Z64" s="1"/>
      <c r="AA64" s="1"/>
      <c r="AB64" s="1"/>
      <c r="AC64" s="1"/>
      <c r="AD64" s="1"/>
      <c r="AE64" s="1"/>
      <c r="AF64" s="1"/>
      <c r="AG64" s="1"/>
      <c r="AH64" s="3"/>
    </row>
    <row r="65" spans="1:34" ht="15" customHeight="1" x14ac:dyDescent="0.3">
      <c r="A65" s="3"/>
      <c r="B65" s="295" t="str">
        <f ca="1">CONCATENATE("a = ",C15,", b = ",C15*E15+D15,", c = ",D15*E15)</f>
        <v>a = 2, b = 12, c = 16</v>
      </c>
      <c r="C65" s="295"/>
      <c r="D65" s="295"/>
      <c r="E65" s="295"/>
      <c r="F65" s="295"/>
      <c r="G65" s="295"/>
      <c r="H65" s="295"/>
      <c r="I65" s="295"/>
      <c r="J65" s="295"/>
      <c r="K65" s="295"/>
      <c r="L65" s="295"/>
      <c r="M65" s="295"/>
      <c r="N65" s="295"/>
      <c r="O65" s="295"/>
      <c r="P65" s="295"/>
      <c r="Q65" s="47"/>
      <c r="R65" s="47"/>
      <c r="S65" s="295" t="str">
        <f ca="1">CONCATENATE("a = ",T15,", b = ",T15*V15-U15,", c = ",-U15*V15+W15)</f>
        <v>a = 2, b = 0, c = -7</v>
      </c>
      <c r="T65" s="295"/>
      <c r="U65" s="295"/>
      <c r="V65" s="295"/>
      <c r="W65" s="295"/>
      <c r="X65" s="295"/>
      <c r="Y65" s="295"/>
      <c r="Z65" s="295"/>
      <c r="AA65" s="295"/>
      <c r="AB65" s="295"/>
      <c r="AC65" s="295"/>
      <c r="AD65" s="295"/>
      <c r="AE65" s="295"/>
      <c r="AF65" s="295"/>
      <c r="AG65" s="295"/>
      <c r="AH65" s="3"/>
    </row>
    <row r="66" spans="1:34" ht="15" customHeight="1" x14ac:dyDescent="0.3">
      <c r="A66" s="3"/>
      <c r="B66" s="295"/>
      <c r="C66" s="295"/>
      <c r="D66" s="295"/>
      <c r="E66" s="295"/>
      <c r="F66" s="295"/>
      <c r="G66" s="295"/>
      <c r="H66" s="295"/>
      <c r="I66" s="295"/>
      <c r="J66" s="295"/>
      <c r="K66" s="295"/>
      <c r="L66" s="295"/>
      <c r="M66" s="295"/>
      <c r="N66" s="295"/>
      <c r="O66" s="295"/>
      <c r="P66" s="295"/>
      <c r="Q66" s="47"/>
      <c r="R66" s="47"/>
      <c r="S66" s="295"/>
      <c r="T66" s="295"/>
      <c r="U66" s="295"/>
      <c r="V66" s="295"/>
      <c r="W66" s="295"/>
      <c r="X66" s="295"/>
      <c r="Y66" s="295"/>
      <c r="Z66" s="295"/>
      <c r="AA66" s="295"/>
      <c r="AB66" s="295"/>
      <c r="AC66" s="295"/>
      <c r="AD66" s="295"/>
      <c r="AE66" s="295"/>
      <c r="AF66" s="295"/>
      <c r="AG66" s="295"/>
      <c r="AH66" s="3"/>
    </row>
    <row r="67" spans="1:34" ht="15" customHeight="1" x14ac:dyDescent="0.3">
      <c r="A67" s="3"/>
      <c r="B67" s="1" t="s">
        <v>8</v>
      </c>
      <c r="C67" s="1"/>
      <c r="D67" s="1"/>
      <c r="E67" s="1"/>
      <c r="F67" s="1"/>
      <c r="G67" s="1"/>
      <c r="H67" s="1"/>
      <c r="I67" s="1"/>
      <c r="J67" s="1"/>
      <c r="K67" s="1"/>
      <c r="L67" s="1"/>
      <c r="M67" s="1"/>
      <c r="N67" s="1"/>
      <c r="O67" s="1"/>
      <c r="P67" s="1"/>
      <c r="Q67" s="1"/>
      <c r="R67" s="1"/>
      <c r="S67" s="1" t="s">
        <v>9</v>
      </c>
      <c r="T67" s="1"/>
      <c r="U67" s="1"/>
      <c r="V67" s="1"/>
      <c r="W67" s="1"/>
      <c r="X67" s="1"/>
      <c r="Y67" s="1"/>
      <c r="Z67" s="1"/>
      <c r="AA67" s="1"/>
      <c r="AB67" s="1"/>
      <c r="AC67" s="1"/>
      <c r="AD67" s="1"/>
      <c r="AE67" s="1"/>
      <c r="AF67" s="1"/>
      <c r="AG67" s="1"/>
      <c r="AH67" s="3"/>
    </row>
    <row r="68" spans="1:34" ht="15" customHeight="1" x14ac:dyDescent="0.3">
      <c r="A68" s="3"/>
      <c r="B68" s="295" t="str">
        <f ca="1">CONCATENATE("a = ",D18,", b = ",E18)</f>
        <v>a = 8, b = 3</v>
      </c>
      <c r="C68" s="295"/>
      <c r="D68" s="295"/>
      <c r="E68" s="295"/>
      <c r="F68" s="295"/>
      <c r="G68" s="295"/>
      <c r="H68" s="295"/>
      <c r="I68" s="295"/>
      <c r="J68" s="295"/>
      <c r="K68" s="295"/>
      <c r="L68" s="295"/>
      <c r="M68" s="295"/>
      <c r="N68" s="295"/>
      <c r="O68" s="295"/>
      <c r="P68" s="295"/>
      <c r="Q68" s="47"/>
      <c r="R68" s="47"/>
      <c r="S68" s="295" t="str">
        <f ca="1">CONCATENATE("a = ",T18+-U18+-V18,", b = ",T18*-U18+-U18*-V18+T18*-V18,", c = ",T18*-U18*-V18)</f>
        <v>a = -4, b = 1, c = 6</v>
      </c>
      <c r="T68" s="295"/>
      <c r="U68" s="295"/>
      <c r="V68" s="295"/>
      <c r="W68" s="295"/>
      <c r="X68" s="295"/>
      <c r="Y68" s="295"/>
      <c r="Z68" s="295"/>
      <c r="AA68" s="295"/>
      <c r="AB68" s="295"/>
      <c r="AC68" s="295"/>
      <c r="AD68" s="295"/>
      <c r="AE68" s="295"/>
      <c r="AF68" s="295"/>
      <c r="AG68" s="295"/>
      <c r="AH68" s="3"/>
    </row>
    <row r="69" spans="1:34" ht="15" customHeight="1" x14ac:dyDescent="0.3">
      <c r="A69" s="3"/>
      <c r="B69" s="295"/>
      <c r="C69" s="295"/>
      <c r="D69" s="295"/>
      <c r="E69" s="295"/>
      <c r="F69" s="295"/>
      <c r="G69" s="295"/>
      <c r="H69" s="295"/>
      <c r="I69" s="295"/>
      <c r="J69" s="295"/>
      <c r="K69" s="295"/>
      <c r="L69" s="295"/>
      <c r="M69" s="295"/>
      <c r="N69" s="295"/>
      <c r="O69" s="295"/>
      <c r="P69" s="295"/>
      <c r="Q69" s="47"/>
      <c r="R69" s="47"/>
      <c r="S69" s="295"/>
      <c r="T69" s="295"/>
      <c r="U69" s="295"/>
      <c r="V69" s="295"/>
      <c r="W69" s="295"/>
      <c r="X69" s="295"/>
      <c r="Y69" s="295"/>
      <c r="Z69" s="295"/>
      <c r="AA69" s="295"/>
      <c r="AB69" s="295"/>
      <c r="AC69" s="295"/>
      <c r="AD69" s="295"/>
      <c r="AE69" s="295"/>
      <c r="AF69" s="295"/>
      <c r="AG69" s="295"/>
      <c r="AH69" s="3"/>
    </row>
    <row r="70" spans="1:34" ht="15" customHeight="1" x14ac:dyDescent="0.3">
      <c r="A70" s="3"/>
      <c r="B70" s="1" t="s">
        <v>10</v>
      </c>
      <c r="C70" s="1"/>
      <c r="D70" s="1"/>
      <c r="E70" s="1"/>
      <c r="F70" s="1"/>
      <c r="G70" s="1"/>
      <c r="H70" s="1"/>
      <c r="I70" s="1"/>
      <c r="J70" s="1"/>
      <c r="K70" s="1"/>
      <c r="L70" s="1"/>
      <c r="M70" s="1"/>
      <c r="N70" s="1"/>
      <c r="O70" s="1"/>
      <c r="P70" s="1"/>
      <c r="Q70" s="1"/>
      <c r="R70" s="1"/>
      <c r="S70" s="1" t="s">
        <v>11</v>
      </c>
      <c r="T70" s="1"/>
      <c r="U70" s="1"/>
      <c r="V70" s="1"/>
      <c r="W70" s="1"/>
      <c r="X70" s="1"/>
      <c r="Y70" s="1"/>
      <c r="Z70" s="1"/>
      <c r="AA70" s="1"/>
      <c r="AB70" s="1"/>
      <c r="AC70" s="1"/>
      <c r="AD70" s="1"/>
      <c r="AE70" s="1"/>
      <c r="AF70" s="1"/>
      <c r="AG70" s="1"/>
      <c r="AH70" s="3"/>
    </row>
    <row r="71" spans="1:34" ht="15" customHeight="1" x14ac:dyDescent="0.3">
      <c r="A71" s="3"/>
      <c r="B71" s="295" t="str">
        <f ca="1">CONCATENATE("a = ",C21,", b = ",D21,", c = ",E21)</f>
        <v>a = 3, b = 2, c = 1</v>
      </c>
      <c r="C71" s="295"/>
      <c r="D71" s="295"/>
      <c r="E71" s="295"/>
      <c r="F71" s="295"/>
      <c r="G71" s="295"/>
      <c r="H71" s="295"/>
      <c r="I71" s="295"/>
      <c r="J71" s="295"/>
      <c r="K71" s="295"/>
      <c r="L71" s="295"/>
      <c r="M71" s="295"/>
      <c r="N71" s="295"/>
      <c r="O71" s="295"/>
      <c r="P71" s="295"/>
      <c r="Q71" s="47"/>
      <c r="R71" s="47"/>
      <c r="S71" s="295" t="str">
        <f ca="1">CONCATENATE("a = ",U21,", b = ",W21,", c = ",Y21)</f>
        <v>a = 8, b = 4, c = -6</v>
      </c>
      <c r="T71" s="295"/>
      <c r="U71" s="295"/>
      <c r="V71" s="295"/>
      <c r="W71" s="295"/>
      <c r="X71" s="295"/>
      <c r="Y71" s="295"/>
      <c r="Z71" s="295"/>
      <c r="AA71" s="295"/>
      <c r="AB71" s="295"/>
      <c r="AC71" s="295"/>
      <c r="AD71" s="295"/>
      <c r="AE71" s="295"/>
      <c r="AF71" s="295"/>
      <c r="AG71" s="295"/>
      <c r="AH71" s="3"/>
    </row>
    <row r="72" spans="1:34" ht="15" customHeight="1" x14ac:dyDescent="0.3">
      <c r="A72" s="3"/>
      <c r="B72" s="295"/>
      <c r="C72" s="295"/>
      <c r="D72" s="295"/>
      <c r="E72" s="295"/>
      <c r="F72" s="295"/>
      <c r="G72" s="295"/>
      <c r="H72" s="295"/>
      <c r="I72" s="295"/>
      <c r="J72" s="295"/>
      <c r="K72" s="295"/>
      <c r="L72" s="295"/>
      <c r="M72" s="295"/>
      <c r="N72" s="295"/>
      <c r="O72" s="295"/>
      <c r="P72" s="295"/>
      <c r="Q72" s="47"/>
      <c r="R72" s="47"/>
      <c r="S72" s="295"/>
      <c r="T72" s="295"/>
      <c r="U72" s="295"/>
      <c r="V72" s="295"/>
      <c r="W72" s="295"/>
      <c r="X72" s="295"/>
      <c r="Y72" s="295"/>
      <c r="Z72" s="295"/>
      <c r="AA72" s="295"/>
      <c r="AB72" s="295"/>
      <c r="AC72" s="295"/>
      <c r="AD72" s="295"/>
      <c r="AE72" s="295"/>
      <c r="AF72" s="295"/>
      <c r="AG72" s="295"/>
      <c r="AH72" s="3"/>
    </row>
    <row r="73" spans="1:34" ht="1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ht="15" customHeight="1" x14ac:dyDescent="0.3">
      <c r="A74" s="3"/>
      <c r="B74" s="1"/>
      <c r="C74" s="1"/>
      <c r="D74" s="231" t="str">
        <f>D50</f>
        <v>Equating Coefficients Answer Key</v>
      </c>
      <c r="E74" s="231"/>
      <c r="F74" s="231"/>
      <c r="G74" s="231"/>
      <c r="H74" s="231"/>
      <c r="I74" s="231"/>
      <c r="J74" s="231"/>
      <c r="K74" s="231"/>
      <c r="L74" s="231"/>
      <c r="M74" s="231"/>
      <c r="N74" s="231"/>
      <c r="O74" s="231"/>
      <c r="P74" s="231"/>
      <c r="Q74" s="231"/>
      <c r="R74" s="231"/>
      <c r="S74" s="231"/>
      <c r="T74" s="231"/>
      <c r="U74" s="231"/>
      <c r="V74" s="231"/>
      <c r="W74" s="231"/>
      <c r="X74" s="231"/>
      <c r="Y74" s="231"/>
      <c r="Z74" s="231"/>
      <c r="AA74" s="1"/>
      <c r="AB74" s="1"/>
      <c r="AC74" s="1"/>
      <c r="AD74" s="1"/>
      <c r="AE74" s="1"/>
      <c r="AF74" s="1"/>
      <c r="AG74" s="1"/>
      <c r="AH74" s="3"/>
    </row>
    <row r="75" spans="1:34" ht="15" customHeight="1" x14ac:dyDescent="0.3">
      <c r="A75" s="3"/>
      <c r="B75" s="1"/>
      <c r="C75" s="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1"/>
      <c r="AB75" s="1"/>
      <c r="AC75" s="1"/>
      <c r="AD75" s="1"/>
      <c r="AE75" s="1"/>
      <c r="AF75" s="1"/>
      <c r="AG75" s="1"/>
      <c r="AH75" s="3"/>
    </row>
    <row r="76" spans="1:34" ht="15" customHeight="1" x14ac:dyDescent="0.3">
      <c r="A76" s="3"/>
      <c r="B76" s="1"/>
      <c r="C76" s="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1"/>
      <c r="AH76" s="3"/>
    </row>
    <row r="77" spans="1:34" ht="15" customHeight="1" x14ac:dyDescent="0.3">
      <c r="A77" s="3"/>
      <c r="B77" s="1"/>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1"/>
      <c r="AH77" s="3"/>
    </row>
    <row r="78" spans="1:34" ht="15" customHeight="1" x14ac:dyDescent="0.3">
      <c r="A78" s="3"/>
      <c r="B78" s="1"/>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1"/>
      <c r="AH78" s="3"/>
    </row>
    <row r="79" spans="1:34" ht="15" customHeight="1" x14ac:dyDescent="0.3">
      <c r="A79" s="3"/>
      <c r="B79" s="1" t="s">
        <v>0</v>
      </c>
      <c r="C79" s="1"/>
      <c r="D79" s="1"/>
      <c r="E79" s="1"/>
      <c r="F79" s="1"/>
      <c r="G79" s="1"/>
      <c r="H79" s="1"/>
      <c r="I79" s="1"/>
      <c r="J79" s="1"/>
      <c r="K79" s="1"/>
      <c r="L79" s="1"/>
      <c r="M79" s="1"/>
      <c r="N79" s="1"/>
      <c r="O79" s="1"/>
      <c r="P79" s="1"/>
      <c r="Q79" s="1"/>
      <c r="R79" s="1"/>
      <c r="S79" s="1" t="s">
        <v>1</v>
      </c>
      <c r="T79" s="1"/>
      <c r="U79" s="1"/>
      <c r="V79" s="1"/>
      <c r="W79" s="1"/>
      <c r="X79" s="1"/>
      <c r="Y79" s="1"/>
      <c r="Z79" s="1"/>
      <c r="AA79" s="1"/>
      <c r="AB79" s="1"/>
      <c r="AC79" s="1"/>
      <c r="AD79" s="1"/>
      <c r="AE79" s="1"/>
      <c r="AF79" s="1"/>
      <c r="AG79" s="1"/>
      <c r="AH79" s="3"/>
    </row>
    <row r="80" spans="1:34" ht="15" customHeight="1" x14ac:dyDescent="0.3">
      <c r="A80" s="3"/>
      <c r="B80" s="295" t="str">
        <f ca="1">B56</f>
        <v>a = 2, b = 10</v>
      </c>
      <c r="C80" s="295"/>
      <c r="D80" s="295"/>
      <c r="E80" s="295"/>
      <c r="F80" s="295"/>
      <c r="G80" s="295"/>
      <c r="H80" s="295"/>
      <c r="I80" s="295"/>
      <c r="J80" s="295"/>
      <c r="K80" s="295"/>
      <c r="L80" s="295"/>
      <c r="M80" s="295"/>
      <c r="N80" s="295"/>
      <c r="O80" s="295"/>
      <c r="P80" s="295"/>
      <c r="Q80" s="47"/>
      <c r="R80" s="47"/>
      <c r="S80" s="295" t="str">
        <f ca="1">S56</f>
        <v>a = 4, b = 28</v>
      </c>
      <c r="T80" s="295"/>
      <c r="U80" s="295"/>
      <c r="V80" s="295"/>
      <c r="W80" s="295"/>
      <c r="X80" s="295"/>
      <c r="Y80" s="295"/>
      <c r="Z80" s="295"/>
      <c r="AA80" s="295"/>
      <c r="AB80" s="295"/>
      <c r="AC80" s="295"/>
      <c r="AD80" s="295"/>
      <c r="AE80" s="295"/>
      <c r="AF80" s="295"/>
      <c r="AG80" s="295"/>
      <c r="AH80" s="3"/>
    </row>
    <row r="81" spans="1:34" ht="15" customHeight="1" x14ac:dyDescent="0.3">
      <c r="A81" s="3"/>
      <c r="B81" s="295"/>
      <c r="C81" s="295"/>
      <c r="D81" s="295"/>
      <c r="E81" s="295"/>
      <c r="F81" s="295"/>
      <c r="G81" s="295"/>
      <c r="H81" s="295"/>
      <c r="I81" s="295"/>
      <c r="J81" s="295"/>
      <c r="K81" s="295"/>
      <c r="L81" s="295"/>
      <c r="M81" s="295"/>
      <c r="N81" s="295"/>
      <c r="O81" s="295"/>
      <c r="P81" s="295"/>
      <c r="Q81" s="47"/>
      <c r="R81" s="47"/>
      <c r="S81" s="295"/>
      <c r="T81" s="295"/>
      <c r="U81" s="295"/>
      <c r="V81" s="295"/>
      <c r="W81" s="295"/>
      <c r="X81" s="295"/>
      <c r="Y81" s="295"/>
      <c r="Z81" s="295"/>
      <c r="AA81" s="295"/>
      <c r="AB81" s="295"/>
      <c r="AC81" s="295"/>
      <c r="AD81" s="295"/>
      <c r="AE81" s="295"/>
      <c r="AF81" s="295"/>
      <c r="AG81" s="295"/>
      <c r="AH81" s="3"/>
    </row>
    <row r="82" spans="1:34" ht="15" customHeight="1" x14ac:dyDescent="0.3">
      <c r="A82" s="3"/>
      <c r="B82" s="1" t="s">
        <v>2</v>
      </c>
      <c r="C82" s="1"/>
      <c r="D82" s="1"/>
      <c r="E82" s="1"/>
      <c r="F82" s="1"/>
      <c r="G82" s="1"/>
      <c r="H82" s="1"/>
      <c r="I82" s="1"/>
      <c r="J82" s="1"/>
      <c r="K82" s="1"/>
      <c r="L82" s="1"/>
      <c r="M82" s="1"/>
      <c r="N82" s="1"/>
      <c r="O82" s="1"/>
      <c r="P82" s="1"/>
      <c r="Q82" s="1"/>
      <c r="R82" s="1"/>
      <c r="S82" s="1" t="s">
        <v>3</v>
      </c>
      <c r="T82" s="1"/>
      <c r="U82" s="1"/>
      <c r="V82" s="1"/>
      <c r="W82" s="1"/>
      <c r="X82" s="1"/>
      <c r="Y82" s="1"/>
      <c r="Z82" s="1"/>
      <c r="AA82" s="1"/>
      <c r="AB82" s="1"/>
      <c r="AC82" s="1"/>
      <c r="AD82" s="1"/>
      <c r="AE82" s="1"/>
      <c r="AF82" s="1"/>
      <c r="AG82" s="1"/>
      <c r="AH82" s="3"/>
    </row>
    <row r="83" spans="1:34" ht="15" customHeight="1" x14ac:dyDescent="0.3">
      <c r="A83" s="3"/>
      <c r="B83" s="295" t="str">
        <f ca="1">B59</f>
        <v>a = 3, b = 3</v>
      </c>
      <c r="C83" s="295"/>
      <c r="D83" s="295"/>
      <c r="E83" s="295"/>
      <c r="F83" s="295"/>
      <c r="G83" s="295"/>
      <c r="H83" s="295"/>
      <c r="I83" s="295"/>
      <c r="J83" s="295"/>
      <c r="K83" s="295"/>
      <c r="L83" s="295"/>
      <c r="M83" s="295"/>
      <c r="N83" s="295"/>
      <c r="O83" s="295"/>
      <c r="P83" s="295"/>
      <c r="Q83" s="47"/>
      <c r="R83" s="47"/>
      <c r="S83" s="295" t="str">
        <f ca="1">S59</f>
        <v>a = 26, b = 35</v>
      </c>
      <c r="T83" s="295"/>
      <c r="U83" s="295"/>
      <c r="V83" s="295"/>
      <c r="W83" s="295"/>
      <c r="X83" s="295"/>
      <c r="Y83" s="295"/>
      <c r="Z83" s="295"/>
      <c r="AA83" s="295"/>
      <c r="AB83" s="295"/>
      <c r="AC83" s="295"/>
      <c r="AD83" s="295"/>
      <c r="AE83" s="295"/>
      <c r="AF83" s="295"/>
      <c r="AG83" s="295"/>
      <c r="AH83" s="3"/>
    </row>
    <row r="84" spans="1:34" ht="15" customHeight="1" x14ac:dyDescent="0.3">
      <c r="A84" s="3"/>
      <c r="B84" s="295"/>
      <c r="C84" s="295"/>
      <c r="D84" s="295"/>
      <c r="E84" s="295"/>
      <c r="F84" s="295"/>
      <c r="G84" s="295"/>
      <c r="H84" s="295"/>
      <c r="I84" s="295"/>
      <c r="J84" s="295"/>
      <c r="K84" s="295"/>
      <c r="L84" s="295"/>
      <c r="M84" s="295"/>
      <c r="N84" s="295"/>
      <c r="O84" s="295"/>
      <c r="P84" s="295"/>
      <c r="Q84" s="47"/>
      <c r="R84" s="47"/>
      <c r="S84" s="295"/>
      <c r="T84" s="295"/>
      <c r="U84" s="295"/>
      <c r="V84" s="295"/>
      <c r="W84" s="295"/>
      <c r="X84" s="295"/>
      <c r="Y84" s="295"/>
      <c r="Z84" s="295"/>
      <c r="AA84" s="295"/>
      <c r="AB84" s="295"/>
      <c r="AC84" s="295"/>
      <c r="AD84" s="295"/>
      <c r="AE84" s="295"/>
      <c r="AF84" s="295"/>
      <c r="AG84" s="295"/>
      <c r="AH84" s="3"/>
    </row>
    <row r="85" spans="1:34" ht="15" customHeight="1" x14ac:dyDescent="0.3">
      <c r="A85" s="3"/>
      <c r="B85" s="1" t="s">
        <v>4</v>
      </c>
      <c r="C85" s="1"/>
      <c r="D85" s="1"/>
      <c r="E85" s="1"/>
      <c r="F85" s="1"/>
      <c r="G85" s="1"/>
      <c r="H85" s="1"/>
      <c r="I85" s="1"/>
      <c r="J85" s="1"/>
      <c r="K85" s="1"/>
      <c r="L85" s="1"/>
      <c r="M85" s="1"/>
      <c r="N85" s="1"/>
      <c r="O85" s="1"/>
      <c r="P85" s="1"/>
      <c r="Q85" s="1"/>
      <c r="R85" s="1"/>
      <c r="S85" s="1" t="s">
        <v>5</v>
      </c>
      <c r="T85" s="1"/>
      <c r="U85" s="1"/>
      <c r="V85" s="1"/>
      <c r="W85" s="1"/>
      <c r="X85" s="1"/>
      <c r="Y85" s="1"/>
      <c r="Z85" s="1"/>
      <c r="AA85" s="1"/>
      <c r="AB85" s="1"/>
      <c r="AC85" s="1"/>
      <c r="AD85" s="1"/>
      <c r="AE85" s="1"/>
      <c r="AF85" s="1"/>
      <c r="AG85" s="1"/>
      <c r="AH85" s="3"/>
    </row>
    <row r="86" spans="1:34" ht="15" customHeight="1" x14ac:dyDescent="0.3">
      <c r="A86" s="3"/>
      <c r="B86" s="295" t="str">
        <f ca="1">B62</f>
        <v>a = 10, b = 21</v>
      </c>
      <c r="C86" s="295"/>
      <c r="D86" s="295"/>
      <c r="E86" s="295"/>
      <c r="F86" s="295"/>
      <c r="G86" s="295"/>
      <c r="H86" s="295"/>
      <c r="I86" s="295"/>
      <c r="J86" s="295"/>
      <c r="K86" s="295"/>
      <c r="L86" s="295"/>
      <c r="M86" s="295"/>
      <c r="N86" s="295"/>
      <c r="O86" s="295"/>
      <c r="P86" s="295"/>
      <c r="Q86" s="47"/>
      <c r="R86" s="47"/>
      <c r="S86" s="295" t="str">
        <f ca="1">S62</f>
        <v>a = 6, b = 3</v>
      </c>
      <c r="T86" s="295"/>
      <c r="U86" s="295"/>
      <c r="V86" s="295"/>
      <c r="W86" s="295"/>
      <c r="X86" s="295"/>
      <c r="Y86" s="295"/>
      <c r="Z86" s="295"/>
      <c r="AA86" s="295"/>
      <c r="AB86" s="295"/>
      <c r="AC86" s="295"/>
      <c r="AD86" s="295"/>
      <c r="AE86" s="295"/>
      <c r="AF86" s="295"/>
      <c r="AG86" s="295"/>
      <c r="AH86" s="3"/>
    </row>
    <row r="87" spans="1:34" ht="15" customHeight="1" x14ac:dyDescent="0.3">
      <c r="A87" s="3"/>
      <c r="B87" s="295"/>
      <c r="C87" s="295"/>
      <c r="D87" s="295"/>
      <c r="E87" s="295"/>
      <c r="F87" s="295"/>
      <c r="G87" s="295"/>
      <c r="H87" s="295"/>
      <c r="I87" s="295"/>
      <c r="J87" s="295"/>
      <c r="K87" s="295"/>
      <c r="L87" s="295"/>
      <c r="M87" s="295"/>
      <c r="N87" s="295"/>
      <c r="O87" s="295"/>
      <c r="P87" s="295"/>
      <c r="Q87" s="47"/>
      <c r="R87" s="47"/>
      <c r="S87" s="295"/>
      <c r="T87" s="295"/>
      <c r="U87" s="295"/>
      <c r="V87" s="295"/>
      <c r="W87" s="295"/>
      <c r="X87" s="295"/>
      <c r="Y87" s="295"/>
      <c r="Z87" s="295"/>
      <c r="AA87" s="295"/>
      <c r="AB87" s="295"/>
      <c r="AC87" s="295"/>
      <c r="AD87" s="295"/>
      <c r="AE87" s="295"/>
      <c r="AF87" s="295"/>
      <c r="AG87" s="295"/>
      <c r="AH87" s="3"/>
    </row>
    <row r="88" spans="1:34" ht="15" customHeight="1" x14ac:dyDescent="0.3">
      <c r="A88" s="3"/>
      <c r="B88" s="1" t="s">
        <v>6</v>
      </c>
      <c r="C88" s="1"/>
      <c r="D88" s="1"/>
      <c r="E88" s="1"/>
      <c r="F88" s="1"/>
      <c r="G88" s="1"/>
      <c r="H88" s="1"/>
      <c r="I88" s="1"/>
      <c r="J88" s="1"/>
      <c r="K88" s="1"/>
      <c r="L88" s="1"/>
      <c r="M88" s="1"/>
      <c r="N88" s="1"/>
      <c r="O88" s="1"/>
      <c r="P88" s="1"/>
      <c r="Q88" s="1"/>
      <c r="R88" s="1"/>
      <c r="S88" s="1" t="s">
        <v>7</v>
      </c>
      <c r="T88" s="1"/>
      <c r="U88" s="1"/>
      <c r="V88" s="1"/>
      <c r="W88" s="1"/>
      <c r="X88" s="1"/>
      <c r="Y88" s="1"/>
      <c r="Z88" s="1"/>
      <c r="AA88" s="1"/>
      <c r="AB88" s="1"/>
      <c r="AC88" s="1"/>
      <c r="AD88" s="1"/>
      <c r="AE88" s="1"/>
      <c r="AF88" s="1"/>
      <c r="AG88" s="1"/>
      <c r="AH88" s="3"/>
    </row>
    <row r="89" spans="1:34" ht="15" customHeight="1" x14ac:dyDescent="0.3">
      <c r="A89" s="3"/>
      <c r="B89" s="295" t="str">
        <f ca="1">B65</f>
        <v>a = 2, b = 12, c = 16</v>
      </c>
      <c r="C89" s="295"/>
      <c r="D89" s="295"/>
      <c r="E89" s="295"/>
      <c r="F89" s="295"/>
      <c r="G89" s="295"/>
      <c r="H89" s="295"/>
      <c r="I89" s="295"/>
      <c r="J89" s="295"/>
      <c r="K89" s="295"/>
      <c r="L89" s="295"/>
      <c r="M89" s="295"/>
      <c r="N89" s="295"/>
      <c r="O89" s="295"/>
      <c r="P89" s="295"/>
      <c r="Q89" s="47"/>
      <c r="R89" s="47"/>
      <c r="S89" s="295" t="str">
        <f ca="1">S65</f>
        <v>a = 2, b = 0, c = -7</v>
      </c>
      <c r="T89" s="295"/>
      <c r="U89" s="295"/>
      <c r="V89" s="295"/>
      <c r="W89" s="295"/>
      <c r="X89" s="295"/>
      <c r="Y89" s="295"/>
      <c r="Z89" s="295"/>
      <c r="AA89" s="295"/>
      <c r="AB89" s="295"/>
      <c r="AC89" s="295"/>
      <c r="AD89" s="295"/>
      <c r="AE89" s="295"/>
      <c r="AF89" s="295"/>
      <c r="AG89" s="295"/>
      <c r="AH89" s="3"/>
    </row>
    <row r="90" spans="1:34" ht="15" customHeight="1" x14ac:dyDescent="0.3">
      <c r="A90" s="3"/>
      <c r="B90" s="295"/>
      <c r="C90" s="295"/>
      <c r="D90" s="295"/>
      <c r="E90" s="295"/>
      <c r="F90" s="295"/>
      <c r="G90" s="295"/>
      <c r="H90" s="295"/>
      <c r="I90" s="295"/>
      <c r="J90" s="295"/>
      <c r="K90" s="295"/>
      <c r="L90" s="295"/>
      <c r="M90" s="295"/>
      <c r="N90" s="295"/>
      <c r="O90" s="295"/>
      <c r="P90" s="295"/>
      <c r="Q90" s="47"/>
      <c r="R90" s="47"/>
      <c r="S90" s="295"/>
      <c r="T90" s="295"/>
      <c r="U90" s="295"/>
      <c r="V90" s="295"/>
      <c r="W90" s="295"/>
      <c r="X90" s="295"/>
      <c r="Y90" s="295"/>
      <c r="Z90" s="295"/>
      <c r="AA90" s="295"/>
      <c r="AB90" s="295"/>
      <c r="AC90" s="295"/>
      <c r="AD90" s="295"/>
      <c r="AE90" s="295"/>
      <c r="AF90" s="295"/>
      <c r="AG90" s="295"/>
      <c r="AH90" s="3"/>
    </row>
    <row r="91" spans="1:34" ht="15" customHeight="1" x14ac:dyDescent="0.3">
      <c r="A91" s="3"/>
      <c r="B91" s="1" t="s">
        <v>8</v>
      </c>
      <c r="C91" s="1"/>
      <c r="D91" s="1"/>
      <c r="E91" s="1"/>
      <c r="F91" s="1"/>
      <c r="G91" s="1"/>
      <c r="H91" s="1"/>
      <c r="I91" s="1"/>
      <c r="J91" s="1"/>
      <c r="K91" s="1"/>
      <c r="L91" s="1"/>
      <c r="M91" s="1"/>
      <c r="N91" s="1"/>
      <c r="O91" s="1"/>
      <c r="P91" s="1"/>
      <c r="Q91" s="1"/>
      <c r="R91" s="1"/>
      <c r="S91" s="1" t="s">
        <v>9</v>
      </c>
      <c r="T91" s="1"/>
      <c r="U91" s="1"/>
      <c r="V91" s="1"/>
      <c r="W91" s="1"/>
      <c r="X91" s="1"/>
      <c r="Y91" s="1"/>
      <c r="Z91" s="1"/>
      <c r="AA91" s="1"/>
      <c r="AB91" s="1"/>
      <c r="AC91" s="1"/>
      <c r="AD91" s="1"/>
      <c r="AE91" s="1"/>
      <c r="AF91" s="1"/>
      <c r="AG91" s="1"/>
      <c r="AH91" s="3"/>
    </row>
    <row r="92" spans="1:34" ht="15" customHeight="1" x14ac:dyDescent="0.3">
      <c r="A92" s="3"/>
      <c r="B92" s="295" t="str">
        <f ca="1">B68</f>
        <v>a = 8, b = 3</v>
      </c>
      <c r="C92" s="295"/>
      <c r="D92" s="295"/>
      <c r="E92" s="295"/>
      <c r="F92" s="295"/>
      <c r="G92" s="295"/>
      <c r="H92" s="295"/>
      <c r="I92" s="295"/>
      <c r="J92" s="295"/>
      <c r="K92" s="295"/>
      <c r="L92" s="295"/>
      <c r="M92" s="295"/>
      <c r="N92" s="295"/>
      <c r="O92" s="295"/>
      <c r="P92" s="295"/>
      <c r="Q92" s="47"/>
      <c r="R92" s="47"/>
      <c r="S92" s="295" t="str">
        <f ca="1">S68</f>
        <v>a = -4, b = 1, c = 6</v>
      </c>
      <c r="T92" s="295"/>
      <c r="U92" s="295"/>
      <c r="V92" s="295"/>
      <c r="W92" s="295"/>
      <c r="X92" s="295"/>
      <c r="Y92" s="295"/>
      <c r="Z92" s="295"/>
      <c r="AA92" s="295"/>
      <c r="AB92" s="295"/>
      <c r="AC92" s="295"/>
      <c r="AD92" s="295"/>
      <c r="AE92" s="295"/>
      <c r="AF92" s="295"/>
      <c r="AG92" s="295"/>
      <c r="AH92" s="3"/>
    </row>
    <row r="93" spans="1:34" ht="15" customHeight="1" x14ac:dyDescent="0.3">
      <c r="A93" s="3"/>
      <c r="B93" s="295"/>
      <c r="C93" s="295"/>
      <c r="D93" s="295"/>
      <c r="E93" s="295"/>
      <c r="F93" s="295"/>
      <c r="G93" s="295"/>
      <c r="H93" s="295"/>
      <c r="I93" s="295"/>
      <c r="J93" s="295"/>
      <c r="K93" s="295"/>
      <c r="L93" s="295"/>
      <c r="M93" s="295"/>
      <c r="N93" s="295"/>
      <c r="O93" s="295"/>
      <c r="P93" s="295"/>
      <c r="Q93" s="47"/>
      <c r="R93" s="47"/>
      <c r="S93" s="295"/>
      <c r="T93" s="295"/>
      <c r="U93" s="295"/>
      <c r="V93" s="295"/>
      <c r="W93" s="295"/>
      <c r="X93" s="295"/>
      <c r="Y93" s="295"/>
      <c r="Z93" s="295"/>
      <c r="AA93" s="295"/>
      <c r="AB93" s="295"/>
      <c r="AC93" s="295"/>
      <c r="AD93" s="295"/>
      <c r="AE93" s="295"/>
      <c r="AF93" s="295"/>
      <c r="AG93" s="295"/>
      <c r="AH93" s="3"/>
    </row>
    <row r="94" spans="1:34" ht="15" customHeight="1" x14ac:dyDescent="0.3">
      <c r="A94" s="3"/>
      <c r="B94" s="1" t="s">
        <v>10</v>
      </c>
      <c r="C94" s="1"/>
      <c r="D94" s="1"/>
      <c r="E94" s="1"/>
      <c r="F94" s="1"/>
      <c r="G94" s="1"/>
      <c r="H94" s="1"/>
      <c r="I94" s="1"/>
      <c r="J94" s="1"/>
      <c r="K94" s="1"/>
      <c r="L94" s="1"/>
      <c r="M94" s="1"/>
      <c r="N94" s="1"/>
      <c r="O94" s="1"/>
      <c r="P94" s="1"/>
      <c r="Q94" s="1"/>
      <c r="R94" s="1"/>
      <c r="S94" s="1" t="s">
        <v>11</v>
      </c>
      <c r="T94" s="1"/>
      <c r="U94" s="1"/>
      <c r="V94" s="1"/>
      <c r="W94" s="1"/>
      <c r="X94" s="1"/>
      <c r="Y94" s="1"/>
      <c r="Z94" s="1"/>
      <c r="AA94" s="1"/>
      <c r="AB94" s="1"/>
      <c r="AC94" s="1"/>
      <c r="AD94" s="1"/>
      <c r="AE94" s="1"/>
      <c r="AF94" s="1"/>
      <c r="AG94" s="1"/>
      <c r="AH94" s="3"/>
    </row>
    <row r="95" spans="1:34" ht="15" customHeight="1" x14ac:dyDescent="0.3">
      <c r="A95" s="3"/>
      <c r="B95" s="295" t="str">
        <f ca="1">B71</f>
        <v>a = 3, b = 2, c = 1</v>
      </c>
      <c r="C95" s="295"/>
      <c r="D95" s="295"/>
      <c r="E95" s="295"/>
      <c r="F95" s="295"/>
      <c r="G95" s="295"/>
      <c r="H95" s="295"/>
      <c r="I95" s="295"/>
      <c r="J95" s="295"/>
      <c r="K95" s="295"/>
      <c r="L95" s="295"/>
      <c r="M95" s="295"/>
      <c r="N95" s="295"/>
      <c r="O95" s="295"/>
      <c r="P95" s="295"/>
      <c r="Q95" s="47"/>
      <c r="R95" s="47"/>
      <c r="S95" s="295" t="str">
        <f ca="1">S71</f>
        <v>a = 8, b = 4, c = -6</v>
      </c>
      <c r="T95" s="295"/>
      <c r="U95" s="295"/>
      <c r="V95" s="295"/>
      <c r="W95" s="295"/>
      <c r="X95" s="295"/>
      <c r="Y95" s="295"/>
      <c r="Z95" s="295"/>
      <c r="AA95" s="295"/>
      <c r="AB95" s="295"/>
      <c r="AC95" s="295"/>
      <c r="AD95" s="295"/>
      <c r="AE95" s="295"/>
      <c r="AF95" s="295"/>
      <c r="AG95" s="295"/>
      <c r="AH95" s="3"/>
    </row>
    <row r="96" spans="1:34" ht="15" customHeight="1" x14ac:dyDescent="0.3">
      <c r="A96" s="3"/>
      <c r="B96" s="295"/>
      <c r="C96" s="295"/>
      <c r="D96" s="295"/>
      <c r="E96" s="295"/>
      <c r="F96" s="295"/>
      <c r="G96" s="295"/>
      <c r="H96" s="295"/>
      <c r="I96" s="295"/>
      <c r="J96" s="295"/>
      <c r="K96" s="295"/>
      <c r="L96" s="295"/>
      <c r="M96" s="295"/>
      <c r="N96" s="295"/>
      <c r="O96" s="295"/>
      <c r="P96" s="295"/>
      <c r="Q96" s="47"/>
      <c r="R96" s="47"/>
      <c r="S96" s="295"/>
      <c r="T96" s="295"/>
      <c r="U96" s="295"/>
      <c r="V96" s="295"/>
      <c r="W96" s="295"/>
      <c r="X96" s="295"/>
      <c r="Y96" s="295"/>
      <c r="Z96" s="295"/>
      <c r="AA96" s="295"/>
      <c r="AB96" s="295"/>
      <c r="AC96" s="295"/>
      <c r="AD96" s="295"/>
      <c r="AE96" s="295"/>
      <c r="AF96" s="295"/>
      <c r="AG96" s="295"/>
      <c r="AH96" s="3"/>
    </row>
    <row r="97" spans="1:34" ht="4.9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sheetData>
  <sheetProtection algorithmName="SHA-512" hashValue="StiT1bVUGN0aMQcHsaeWpHtvry2NsYPHLvoFidPSE+Pb/O2RppjTPt42wlCO64XEeR6ej8r4SAwgVKwdQJ6O4A==" saltValue="xWA+mcI7vMx8dqkHryf8ZA==" spinCount="100000" sheet="1" objects="1" scenarios="1"/>
  <mergeCells count="52">
    <mergeCell ref="B89:P90"/>
    <mergeCell ref="S89:AG90"/>
    <mergeCell ref="B92:P93"/>
    <mergeCell ref="S92:AG93"/>
    <mergeCell ref="B95:P96"/>
    <mergeCell ref="S95:AG96"/>
    <mergeCell ref="B86:P87"/>
    <mergeCell ref="S86:AG87"/>
    <mergeCell ref="B65:P66"/>
    <mergeCell ref="S65:AG66"/>
    <mergeCell ref="B68:P69"/>
    <mergeCell ref="S68:AG69"/>
    <mergeCell ref="B71:P72"/>
    <mergeCell ref="S71:AG72"/>
    <mergeCell ref="D74:Z78"/>
    <mergeCell ref="B80:P81"/>
    <mergeCell ref="S80:AG81"/>
    <mergeCell ref="B83:P84"/>
    <mergeCell ref="S83:AG84"/>
    <mergeCell ref="B62:P63"/>
    <mergeCell ref="S62:AG63"/>
    <mergeCell ref="B40:P41"/>
    <mergeCell ref="S40:AG41"/>
    <mergeCell ref="B43:P44"/>
    <mergeCell ref="S43:AG44"/>
    <mergeCell ref="B46:P47"/>
    <mergeCell ref="S46:AG47"/>
    <mergeCell ref="D50:Z54"/>
    <mergeCell ref="B56:P57"/>
    <mergeCell ref="S56:AG57"/>
    <mergeCell ref="B59:P60"/>
    <mergeCell ref="S59:AG60"/>
    <mergeCell ref="B37:P38"/>
    <mergeCell ref="S37:AG38"/>
    <mergeCell ref="B16:P17"/>
    <mergeCell ref="S16:AG17"/>
    <mergeCell ref="B19:P20"/>
    <mergeCell ref="S19:AG20"/>
    <mergeCell ref="B22:P23"/>
    <mergeCell ref="S22:AG23"/>
    <mergeCell ref="D25:Z29"/>
    <mergeCell ref="B31:P32"/>
    <mergeCell ref="S31:AG32"/>
    <mergeCell ref="B34:P35"/>
    <mergeCell ref="S34:AG35"/>
    <mergeCell ref="B13:P14"/>
    <mergeCell ref="S13:AG14"/>
    <mergeCell ref="D1:Z5"/>
    <mergeCell ref="B7:P8"/>
    <mergeCell ref="S7:AG8"/>
    <mergeCell ref="B10:P11"/>
    <mergeCell ref="S10:AG11"/>
  </mergeCells>
  <hyperlinks>
    <hyperlink ref="A1" location="Contents!A1" display="Go Back" xr:uid="{00000000-0004-0000-2400-000000000000}"/>
  </hyperlinks>
  <pageMargins left="0.25" right="0.25"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7">
    <tabColor theme="4" tint="0.79998168889431442"/>
  </sheetPr>
  <dimension ref="A1:BF68"/>
  <sheetViews>
    <sheetView zoomScale="60" zoomScaleNormal="60" workbookViewId="0"/>
  </sheetViews>
  <sheetFormatPr defaultColWidth="2.88671875" defaultRowHeight="13.95" customHeight="1" x14ac:dyDescent="0.3"/>
  <cols>
    <col min="1" max="1" width="1.6640625" style="48" customWidth="1"/>
    <col min="2" max="2" width="2.88671875" style="48"/>
    <col min="3" max="7" width="2.88671875" style="48" customWidth="1"/>
    <col min="8" max="13" width="2.88671875" style="48"/>
    <col min="14" max="19" width="2.88671875" style="48" customWidth="1"/>
    <col min="20" max="24" width="2.88671875" style="48"/>
    <col min="25" max="25" width="2.88671875" style="48" customWidth="1"/>
    <col min="26" max="49" width="2.88671875" style="48"/>
    <col min="50" max="50" width="1.6640625" style="48" customWidth="1"/>
    <col min="51" max="16384" width="2.88671875" style="48"/>
  </cols>
  <sheetData>
    <row r="1" spans="1:58" ht="13.95" customHeight="1" x14ac:dyDescent="0.3">
      <c r="A1" s="61" t="s">
        <v>201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8" ht="13.95" customHeight="1" x14ac:dyDescent="0.3">
      <c r="A2" s="6"/>
      <c r="B2" s="259" t="s">
        <v>173</v>
      </c>
      <c r="C2" s="259"/>
      <c r="D2" s="259"/>
      <c r="E2" s="259"/>
      <c r="F2" s="259"/>
      <c r="G2" s="259"/>
      <c r="H2" s="259"/>
      <c r="I2" s="259"/>
      <c r="J2" s="259"/>
      <c r="K2" s="259"/>
      <c r="L2" s="259"/>
      <c r="M2" s="259"/>
      <c r="N2" s="259"/>
      <c r="O2" s="259"/>
      <c r="P2" s="259"/>
      <c r="Q2" s="259"/>
      <c r="R2" s="259"/>
      <c r="S2" s="259"/>
      <c r="T2" s="6"/>
      <c r="U2" s="6"/>
      <c r="V2" s="6"/>
      <c r="W2" s="6"/>
      <c r="X2" s="6"/>
      <c r="Y2" s="6"/>
      <c r="Z2" s="6"/>
      <c r="AA2" s="259" t="str">
        <f>B2</f>
        <v>nth Term of Quadratic Sequences</v>
      </c>
      <c r="AB2" s="259"/>
      <c r="AC2" s="259"/>
      <c r="AD2" s="259"/>
      <c r="AE2" s="259"/>
      <c r="AF2" s="259"/>
      <c r="AG2" s="259"/>
      <c r="AH2" s="259"/>
      <c r="AI2" s="259"/>
      <c r="AJ2" s="259"/>
      <c r="AK2" s="259"/>
      <c r="AL2" s="259"/>
      <c r="AM2" s="259"/>
      <c r="AN2" s="259"/>
      <c r="AO2" s="259"/>
      <c r="AP2" s="259"/>
      <c r="AQ2" s="259"/>
      <c r="AR2" s="259"/>
      <c r="AS2" s="6"/>
      <c r="AT2" s="6"/>
      <c r="AU2" s="6"/>
      <c r="AV2" s="6"/>
      <c r="AW2" s="6"/>
      <c r="AX2" s="6"/>
    </row>
    <row r="3" spans="1:58" ht="13.95" customHeight="1" x14ac:dyDescent="0.3">
      <c r="A3" s="6"/>
      <c r="B3" s="259"/>
      <c r="C3" s="259"/>
      <c r="D3" s="259"/>
      <c r="E3" s="259"/>
      <c r="F3" s="259"/>
      <c r="G3" s="259"/>
      <c r="H3" s="259"/>
      <c r="I3" s="259"/>
      <c r="J3" s="259"/>
      <c r="K3" s="259"/>
      <c r="L3" s="259"/>
      <c r="M3" s="259"/>
      <c r="N3" s="259"/>
      <c r="O3" s="259"/>
      <c r="P3" s="259"/>
      <c r="Q3" s="259"/>
      <c r="R3" s="259"/>
      <c r="S3" s="259"/>
      <c r="T3" s="6"/>
      <c r="U3" s="6"/>
      <c r="V3" s="6"/>
      <c r="W3" s="6"/>
      <c r="X3" s="6"/>
      <c r="Y3" s="6"/>
      <c r="Z3" s="6"/>
      <c r="AA3" s="259"/>
      <c r="AB3" s="259"/>
      <c r="AC3" s="259"/>
      <c r="AD3" s="259"/>
      <c r="AE3" s="259"/>
      <c r="AF3" s="259"/>
      <c r="AG3" s="259"/>
      <c r="AH3" s="259"/>
      <c r="AI3" s="259"/>
      <c r="AJ3" s="259"/>
      <c r="AK3" s="259"/>
      <c r="AL3" s="259"/>
      <c r="AM3" s="259"/>
      <c r="AN3" s="259"/>
      <c r="AO3" s="259"/>
      <c r="AP3" s="259"/>
      <c r="AQ3" s="259"/>
      <c r="AR3" s="259"/>
      <c r="AS3" s="6"/>
      <c r="AT3" s="6"/>
      <c r="AU3" s="6"/>
      <c r="AV3" s="6"/>
      <c r="AW3" s="6"/>
      <c r="AX3" s="6"/>
    </row>
    <row r="4" spans="1:58" ht="13.95" customHeight="1" x14ac:dyDescent="0.3">
      <c r="A4" s="6"/>
      <c r="B4" s="259"/>
      <c r="C4" s="259"/>
      <c r="D4" s="259"/>
      <c r="E4" s="259"/>
      <c r="F4" s="259"/>
      <c r="G4" s="259"/>
      <c r="H4" s="259"/>
      <c r="I4" s="259"/>
      <c r="J4" s="259"/>
      <c r="K4" s="259"/>
      <c r="L4" s="259"/>
      <c r="M4" s="259"/>
      <c r="N4" s="259"/>
      <c r="O4" s="259"/>
      <c r="P4" s="259"/>
      <c r="Q4" s="259"/>
      <c r="R4" s="259"/>
      <c r="S4" s="259"/>
      <c r="T4" s="6"/>
      <c r="U4" s="6"/>
      <c r="V4" s="6"/>
      <c r="W4" s="6"/>
      <c r="X4" s="6"/>
      <c r="Y4" s="6"/>
      <c r="Z4" s="6"/>
      <c r="AA4" s="259"/>
      <c r="AB4" s="259"/>
      <c r="AC4" s="259"/>
      <c r="AD4" s="259"/>
      <c r="AE4" s="259"/>
      <c r="AF4" s="259"/>
      <c r="AG4" s="259"/>
      <c r="AH4" s="259"/>
      <c r="AI4" s="259"/>
      <c r="AJ4" s="259"/>
      <c r="AK4" s="259"/>
      <c r="AL4" s="259"/>
      <c r="AM4" s="259"/>
      <c r="AN4" s="259"/>
      <c r="AO4" s="259"/>
      <c r="AP4" s="259"/>
      <c r="AQ4" s="259"/>
      <c r="AR4" s="259"/>
      <c r="AS4" s="6"/>
      <c r="AT4" s="6"/>
      <c r="AU4" s="6"/>
      <c r="AV4" s="6"/>
      <c r="AW4" s="6"/>
      <c r="AX4" s="6"/>
    </row>
    <row r="5" spans="1:58" ht="13.95" customHeight="1" x14ac:dyDescent="0.3">
      <c r="A5" s="6"/>
      <c r="B5" s="259"/>
      <c r="C5" s="259"/>
      <c r="D5" s="259"/>
      <c r="E5" s="259"/>
      <c r="F5" s="259"/>
      <c r="G5" s="259"/>
      <c r="H5" s="259"/>
      <c r="I5" s="259"/>
      <c r="J5" s="259"/>
      <c r="K5" s="259"/>
      <c r="L5" s="259"/>
      <c r="M5" s="259"/>
      <c r="N5" s="259"/>
      <c r="O5" s="259"/>
      <c r="P5" s="259"/>
      <c r="Q5" s="259"/>
      <c r="R5" s="259"/>
      <c r="S5" s="259"/>
      <c r="T5" s="6"/>
      <c r="U5" s="6"/>
      <c r="V5" s="6"/>
      <c r="W5" s="6"/>
      <c r="X5" s="6"/>
      <c r="Y5" s="6"/>
      <c r="Z5" s="6"/>
      <c r="AA5" s="259"/>
      <c r="AB5" s="259"/>
      <c r="AC5" s="259"/>
      <c r="AD5" s="259"/>
      <c r="AE5" s="259"/>
      <c r="AF5" s="259"/>
      <c r="AG5" s="259"/>
      <c r="AH5" s="259"/>
      <c r="AI5" s="259"/>
      <c r="AJ5" s="259"/>
      <c r="AK5" s="259"/>
      <c r="AL5" s="259"/>
      <c r="AM5" s="259"/>
      <c r="AN5" s="259"/>
      <c r="AO5" s="259"/>
      <c r="AP5" s="259"/>
      <c r="AQ5" s="259"/>
      <c r="AR5" s="259"/>
      <c r="AS5" s="6"/>
      <c r="AT5" s="6"/>
      <c r="AU5" s="6"/>
      <c r="AV5" s="6"/>
      <c r="AW5" s="6"/>
      <c r="AX5" s="6"/>
    </row>
    <row r="6" spans="1:58" ht="13.95" customHeight="1" x14ac:dyDescent="0.3">
      <c r="A6" s="6"/>
      <c r="B6" s="259"/>
      <c r="C6" s="259"/>
      <c r="D6" s="259"/>
      <c r="E6" s="259"/>
      <c r="F6" s="259"/>
      <c r="G6" s="259"/>
      <c r="H6" s="259"/>
      <c r="I6" s="259"/>
      <c r="J6" s="259"/>
      <c r="K6" s="259"/>
      <c r="L6" s="259"/>
      <c r="M6" s="259"/>
      <c r="N6" s="259"/>
      <c r="O6" s="259"/>
      <c r="P6" s="259"/>
      <c r="Q6" s="259"/>
      <c r="R6" s="259"/>
      <c r="S6" s="259"/>
      <c r="T6" s="6"/>
      <c r="U6" s="6"/>
      <c r="V6" s="6"/>
      <c r="W6" s="6"/>
      <c r="X6" s="6"/>
      <c r="Y6" s="6"/>
      <c r="Z6" s="6"/>
      <c r="AA6" s="259"/>
      <c r="AB6" s="259"/>
      <c r="AC6" s="259"/>
      <c r="AD6" s="259"/>
      <c r="AE6" s="259"/>
      <c r="AF6" s="259"/>
      <c r="AG6" s="259"/>
      <c r="AH6" s="259"/>
      <c r="AI6" s="259"/>
      <c r="AJ6" s="259"/>
      <c r="AK6" s="259"/>
      <c r="AL6" s="259"/>
      <c r="AM6" s="259"/>
      <c r="AN6" s="259"/>
      <c r="AO6" s="259"/>
      <c r="AP6" s="259"/>
      <c r="AQ6" s="259"/>
      <c r="AR6" s="259"/>
      <c r="AS6" s="6"/>
      <c r="AT6" s="6"/>
      <c r="AU6" s="6"/>
      <c r="AV6" s="6"/>
      <c r="AW6" s="6"/>
      <c r="AX6" s="6"/>
    </row>
    <row r="7" spans="1:58" ht="13.95" customHeight="1"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8" ht="13.95" customHeight="1" x14ac:dyDescent="0.3">
      <c r="A8" s="6"/>
      <c r="B8" s="5" t="s">
        <v>0</v>
      </c>
      <c r="C8" s="8">
        <f ca="1">RANDBETWEEN(2,5)</f>
        <v>4</v>
      </c>
      <c r="D8" s="8">
        <f ca="1">RANDBETWEEN(1,6)</f>
        <v>4</v>
      </c>
      <c r="E8" s="5"/>
      <c r="F8" s="5"/>
      <c r="G8" s="5"/>
      <c r="H8" s="5"/>
      <c r="I8" s="5"/>
      <c r="J8" s="5"/>
      <c r="K8" s="5"/>
      <c r="L8" s="5"/>
      <c r="M8" s="6" t="s">
        <v>1</v>
      </c>
      <c r="N8" s="8">
        <f ca="1">IF(R8=0,RANDBETWEEN(2,9),R8)</f>
        <v>7</v>
      </c>
      <c r="O8" s="8"/>
      <c r="P8" s="8"/>
      <c r="Q8" s="8"/>
      <c r="R8" s="8">
        <f ca="1">RANDBETWEEN(-7,7)</f>
        <v>7</v>
      </c>
      <c r="S8" s="5"/>
      <c r="T8" s="5"/>
      <c r="U8" s="5"/>
      <c r="V8" s="5"/>
      <c r="W8" s="5"/>
      <c r="X8" s="6"/>
      <c r="Y8" s="6"/>
      <c r="Z8" s="6"/>
      <c r="AA8" s="5" t="s">
        <v>0</v>
      </c>
      <c r="AB8" s="5"/>
      <c r="AC8" s="5"/>
      <c r="AD8" s="5"/>
      <c r="AE8" s="5"/>
      <c r="AF8" s="5"/>
      <c r="AG8" s="5"/>
      <c r="AH8" s="5"/>
      <c r="AI8" s="5"/>
      <c r="AJ8" s="5"/>
      <c r="AK8" s="5"/>
      <c r="AL8" s="6" t="s">
        <v>1</v>
      </c>
      <c r="AM8" s="5"/>
      <c r="AN8" s="5"/>
      <c r="AO8" s="5"/>
      <c r="AP8" s="5"/>
      <c r="AQ8" s="5"/>
      <c r="AR8" s="5"/>
      <c r="AS8" s="5"/>
      <c r="AT8" s="5"/>
      <c r="AU8" s="5"/>
      <c r="AV8" s="5"/>
      <c r="AW8" s="6"/>
      <c r="AX8" s="6"/>
    </row>
    <row r="9" spans="1:58" ht="13.95" customHeight="1" x14ac:dyDescent="0.3">
      <c r="A9" s="6"/>
      <c r="B9" s="216" t="s">
        <v>172</v>
      </c>
      <c r="C9" s="216"/>
      <c r="D9" s="216"/>
      <c r="E9" s="216"/>
      <c r="F9" s="216"/>
      <c r="G9" s="216"/>
      <c r="H9" s="216"/>
      <c r="I9" s="216"/>
      <c r="J9" s="216"/>
      <c r="K9" s="216"/>
      <c r="L9" s="216"/>
      <c r="M9" s="216" t="str">
        <f ca="1">CONCATENATE(1^2+N8,", ",2^2+N8,", ",3^2+N8,", ",4^2+N8,", ",5^2+N8,", ...")</f>
        <v>8, 11, 16, 23, 32, ...</v>
      </c>
      <c r="N9" s="216"/>
      <c r="O9" s="216"/>
      <c r="P9" s="216"/>
      <c r="Q9" s="216"/>
      <c r="R9" s="216"/>
      <c r="S9" s="216"/>
      <c r="T9" s="216"/>
      <c r="U9" s="216"/>
      <c r="V9" s="216"/>
      <c r="W9" s="216"/>
      <c r="X9" s="6"/>
      <c r="Y9" s="6"/>
      <c r="Z9" s="6"/>
      <c r="AA9" s="216" t="str">
        <f>B9</f>
        <v>1, 4, 9, 16, 25, …</v>
      </c>
      <c r="AB9" s="216"/>
      <c r="AC9" s="216"/>
      <c r="AD9" s="216"/>
      <c r="AE9" s="216"/>
      <c r="AF9" s="216"/>
      <c r="AG9" s="216"/>
      <c r="AH9" s="216"/>
      <c r="AI9" s="216"/>
      <c r="AJ9" s="216"/>
      <c r="AK9" s="216"/>
      <c r="AL9" s="216" t="str">
        <f ca="1">M9</f>
        <v>8, 11, 16, 23, 32, ...</v>
      </c>
      <c r="AM9" s="216"/>
      <c r="AN9" s="216"/>
      <c r="AO9" s="216"/>
      <c r="AP9" s="216"/>
      <c r="AQ9" s="216"/>
      <c r="AR9" s="216"/>
      <c r="AS9" s="216"/>
      <c r="AT9" s="216"/>
      <c r="AU9" s="216"/>
      <c r="AV9" s="216"/>
      <c r="AW9" s="6"/>
      <c r="AX9" s="6"/>
    </row>
    <row r="10" spans="1:58" ht="13.95" customHeight="1" x14ac:dyDescent="0.3">
      <c r="A10" s="6"/>
      <c r="B10" s="216"/>
      <c r="C10" s="216"/>
      <c r="D10" s="216"/>
      <c r="E10" s="216"/>
      <c r="F10" s="216"/>
      <c r="G10" s="216"/>
      <c r="H10" s="216"/>
      <c r="I10" s="216"/>
      <c r="J10" s="216"/>
      <c r="K10" s="216"/>
      <c r="L10" s="216"/>
      <c r="M10" s="216"/>
      <c r="N10" s="216"/>
      <c r="O10" s="216"/>
      <c r="P10" s="216"/>
      <c r="Q10" s="216"/>
      <c r="R10" s="216"/>
      <c r="S10" s="216"/>
      <c r="T10" s="216"/>
      <c r="U10" s="216"/>
      <c r="V10" s="216"/>
      <c r="W10" s="216"/>
      <c r="X10" s="6"/>
      <c r="Y10" s="6"/>
      <c r="Z10" s="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6"/>
      <c r="AX10" s="6"/>
    </row>
    <row r="11" spans="1:58" ht="13.95" customHeight="1" x14ac:dyDescent="0.3">
      <c r="A11" s="6"/>
      <c r="B11" s="216"/>
      <c r="C11" s="216"/>
      <c r="D11" s="216"/>
      <c r="E11" s="216"/>
      <c r="F11" s="216"/>
      <c r="G11" s="216"/>
      <c r="H11" s="216"/>
      <c r="I11" s="216"/>
      <c r="J11" s="216"/>
      <c r="K11" s="216"/>
      <c r="L11" s="216"/>
      <c r="M11" s="216"/>
      <c r="N11" s="216"/>
      <c r="O11" s="216"/>
      <c r="P11" s="216"/>
      <c r="Q11" s="216"/>
      <c r="R11" s="216"/>
      <c r="S11" s="216"/>
      <c r="T11" s="216"/>
      <c r="U11" s="216"/>
      <c r="V11" s="216"/>
      <c r="W11" s="216"/>
      <c r="X11" s="6"/>
      <c r="Y11" s="6"/>
      <c r="Z11" s="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6"/>
      <c r="AX11" s="6"/>
    </row>
    <row r="12" spans="1:58" ht="13.95" customHeight="1" x14ac:dyDescent="0.3">
      <c r="A12" s="6"/>
      <c r="B12" s="5" t="s">
        <v>2</v>
      </c>
      <c r="C12" s="8">
        <f ca="1">RANDBETWEEN(2,5)</f>
        <v>2</v>
      </c>
      <c r="D12" s="5"/>
      <c r="E12" s="5"/>
      <c r="F12" s="5"/>
      <c r="G12" s="5"/>
      <c r="H12" s="5"/>
      <c r="I12" s="5"/>
      <c r="J12" s="5"/>
      <c r="K12" s="5"/>
      <c r="L12" s="5"/>
      <c r="M12" s="6" t="s">
        <v>3</v>
      </c>
      <c r="N12" s="8">
        <f ca="1">RANDBETWEEN(2,3)</f>
        <v>3</v>
      </c>
      <c r="O12" s="8">
        <f ca="1">RANDBETWEEN(1,5)</f>
        <v>2</v>
      </c>
      <c r="P12" s="5"/>
      <c r="Q12" s="5"/>
      <c r="R12" s="5"/>
      <c r="S12" s="5"/>
      <c r="T12" s="5"/>
      <c r="U12" s="5"/>
      <c r="V12" s="5"/>
      <c r="W12" s="5"/>
      <c r="X12" s="6"/>
      <c r="Y12" s="6"/>
      <c r="Z12" s="6"/>
      <c r="AA12" s="5" t="s">
        <v>2</v>
      </c>
      <c r="AB12" s="5"/>
      <c r="AC12" s="5"/>
      <c r="AD12" s="5"/>
      <c r="AE12" s="5"/>
      <c r="AF12" s="5"/>
      <c r="AG12" s="5"/>
      <c r="AH12" s="5"/>
      <c r="AI12" s="5"/>
      <c r="AJ12" s="5"/>
      <c r="AK12" s="5"/>
      <c r="AL12" s="6" t="s">
        <v>3</v>
      </c>
      <c r="AM12" s="5"/>
      <c r="AN12" s="5"/>
      <c r="AO12" s="5"/>
      <c r="AP12" s="5"/>
      <c r="AQ12" s="5"/>
      <c r="AR12" s="5"/>
      <c r="AS12" s="5"/>
      <c r="AT12" s="5"/>
      <c r="AU12" s="5"/>
      <c r="AV12" s="5"/>
      <c r="AW12" s="6"/>
      <c r="AX12" s="6"/>
      <c r="BF12" s="53"/>
    </row>
    <row r="13" spans="1:58" ht="13.95" customHeight="1" x14ac:dyDescent="0.3">
      <c r="A13" s="6"/>
      <c r="B13" s="216" t="str">
        <f ca="1">CONCATENATE(1^2*C12,", ",2^2*C12,", ",3^2*C12,", ",4^2*C12,", ",5^2*C12,", ...")</f>
        <v>2, 8, 18, 32, 50, ...</v>
      </c>
      <c r="C13" s="216"/>
      <c r="D13" s="216"/>
      <c r="E13" s="216"/>
      <c r="F13" s="216"/>
      <c r="G13" s="216"/>
      <c r="H13" s="216"/>
      <c r="I13" s="216"/>
      <c r="J13" s="216"/>
      <c r="K13" s="216"/>
      <c r="L13" s="216"/>
      <c r="M13" s="216" t="str">
        <f ca="1">CONCATENATE(1^2+N12*1+O12,", ",2^2+N12*2+O12,", ",3^2+N12*3+O12,", ",4^2+N12*4+O12,", ",5^2+N12*5+O12,", ...")</f>
        <v>6, 12, 20, 30, 42, ...</v>
      </c>
      <c r="N13" s="216"/>
      <c r="O13" s="216"/>
      <c r="P13" s="216"/>
      <c r="Q13" s="216"/>
      <c r="R13" s="216"/>
      <c r="S13" s="216"/>
      <c r="T13" s="216"/>
      <c r="U13" s="216"/>
      <c r="V13" s="216"/>
      <c r="W13" s="216"/>
      <c r="X13" s="6"/>
      <c r="Y13" s="6"/>
      <c r="Z13" s="6"/>
      <c r="AA13" s="216" t="str">
        <f ca="1">B13</f>
        <v>2, 8, 18, 32, 50, ...</v>
      </c>
      <c r="AB13" s="216"/>
      <c r="AC13" s="216"/>
      <c r="AD13" s="216"/>
      <c r="AE13" s="216"/>
      <c r="AF13" s="216"/>
      <c r="AG13" s="216"/>
      <c r="AH13" s="216"/>
      <c r="AI13" s="216"/>
      <c r="AJ13" s="216"/>
      <c r="AK13" s="216"/>
      <c r="AL13" s="216" t="str">
        <f ca="1">M13</f>
        <v>6, 12, 20, 30, 42, ...</v>
      </c>
      <c r="AM13" s="216"/>
      <c r="AN13" s="216"/>
      <c r="AO13" s="216"/>
      <c r="AP13" s="216"/>
      <c r="AQ13" s="216"/>
      <c r="AR13" s="216"/>
      <c r="AS13" s="216"/>
      <c r="AT13" s="216"/>
      <c r="AU13" s="216"/>
      <c r="AV13" s="216"/>
      <c r="AW13" s="6"/>
      <c r="AX13" s="6"/>
    </row>
    <row r="14" spans="1:58" ht="13.95" customHeight="1" x14ac:dyDescent="0.3">
      <c r="A14" s="6"/>
      <c r="B14" s="216"/>
      <c r="C14" s="216"/>
      <c r="D14" s="216"/>
      <c r="E14" s="216"/>
      <c r="F14" s="216"/>
      <c r="G14" s="216"/>
      <c r="H14" s="216"/>
      <c r="I14" s="216"/>
      <c r="J14" s="216"/>
      <c r="K14" s="216"/>
      <c r="L14" s="216"/>
      <c r="M14" s="216"/>
      <c r="N14" s="216"/>
      <c r="O14" s="216"/>
      <c r="P14" s="216"/>
      <c r="Q14" s="216"/>
      <c r="R14" s="216"/>
      <c r="S14" s="216"/>
      <c r="T14" s="216"/>
      <c r="U14" s="216"/>
      <c r="V14" s="216"/>
      <c r="W14" s="216"/>
      <c r="X14" s="6"/>
      <c r="Y14" s="6"/>
      <c r="Z14" s="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6"/>
      <c r="AX14" s="6"/>
    </row>
    <row r="15" spans="1:58" ht="13.95" customHeight="1" x14ac:dyDescent="0.3">
      <c r="A15" s="6"/>
      <c r="B15" s="216"/>
      <c r="C15" s="216"/>
      <c r="D15" s="216"/>
      <c r="E15" s="216"/>
      <c r="F15" s="216"/>
      <c r="G15" s="216"/>
      <c r="H15" s="216"/>
      <c r="I15" s="216"/>
      <c r="J15" s="216"/>
      <c r="K15" s="216"/>
      <c r="L15" s="216"/>
      <c r="M15" s="216"/>
      <c r="N15" s="216"/>
      <c r="O15" s="216"/>
      <c r="P15" s="216"/>
      <c r="Q15" s="216"/>
      <c r="R15" s="216"/>
      <c r="S15" s="216"/>
      <c r="T15" s="216"/>
      <c r="U15" s="216"/>
      <c r="V15" s="216"/>
      <c r="W15" s="216"/>
      <c r="X15" s="6"/>
      <c r="Y15" s="6"/>
      <c r="Z15" s="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6"/>
      <c r="AX15" s="6"/>
    </row>
    <row r="16" spans="1:58" ht="13.95" customHeight="1" x14ac:dyDescent="0.3">
      <c r="A16" s="6"/>
      <c r="B16" s="5" t="s">
        <v>4</v>
      </c>
      <c r="C16" s="8">
        <f ca="1">RANDBETWEEN(2,5)</f>
        <v>2</v>
      </c>
      <c r="D16" s="8">
        <f ca="1">RANDBETWEEN(1,10)</f>
        <v>6</v>
      </c>
      <c r="E16" s="5"/>
      <c r="F16" s="5"/>
      <c r="G16" s="5"/>
      <c r="H16" s="5"/>
      <c r="I16" s="5"/>
      <c r="J16" s="5"/>
      <c r="K16" s="5"/>
      <c r="L16" s="5"/>
      <c r="M16" s="6" t="s">
        <v>5</v>
      </c>
      <c r="N16" s="8">
        <f ca="1">RANDBETWEEN(2,5)</f>
        <v>5</v>
      </c>
      <c r="O16" s="8">
        <f ca="1">RANDBETWEEN(1,5)</f>
        <v>5</v>
      </c>
      <c r="P16" s="8">
        <f ca="1">RANDBETWEEN(2,3)</f>
        <v>3</v>
      </c>
      <c r="Q16" s="5"/>
      <c r="R16" s="5"/>
      <c r="S16" s="5"/>
      <c r="T16" s="5"/>
      <c r="U16" s="5"/>
      <c r="V16" s="5"/>
      <c r="W16" s="5"/>
      <c r="X16" s="6"/>
      <c r="Y16" s="6"/>
      <c r="Z16" s="6"/>
      <c r="AA16" s="5" t="s">
        <v>4</v>
      </c>
      <c r="AB16" s="5"/>
      <c r="AC16" s="5"/>
      <c r="AD16" s="5"/>
      <c r="AE16" s="5"/>
      <c r="AF16" s="5"/>
      <c r="AG16" s="5"/>
      <c r="AH16" s="5"/>
      <c r="AI16" s="5"/>
      <c r="AJ16" s="5"/>
      <c r="AK16" s="5"/>
      <c r="AL16" s="6" t="s">
        <v>5</v>
      </c>
      <c r="AM16" s="5"/>
      <c r="AN16" s="5"/>
      <c r="AO16" s="5"/>
      <c r="AP16" s="5"/>
      <c r="AQ16" s="5"/>
      <c r="AR16" s="5"/>
      <c r="AS16" s="5"/>
      <c r="AT16" s="5"/>
      <c r="AU16" s="5"/>
      <c r="AV16" s="5"/>
      <c r="AW16" s="6"/>
      <c r="AX16" s="6"/>
    </row>
    <row r="17" spans="1:50" ht="13.95" customHeight="1" x14ac:dyDescent="0.3">
      <c r="A17" s="6"/>
      <c r="B17" s="216" t="str">
        <f ca="1">CONCATENATE(1^2+C16*1+D16,", ",2^2+C16*2+D16,", ",3^2+C16*3+D16,", ",4^2+C16*4+D16,", ",5^2+C16*5+D16,", ...")</f>
        <v>9, 14, 21, 30, 41, ...</v>
      </c>
      <c r="C17" s="216"/>
      <c r="D17" s="216"/>
      <c r="E17" s="216"/>
      <c r="F17" s="216"/>
      <c r="G17" s="216"/>
      <c r="H17" s="216"/>
      <c r="I17" s="216"/>
      <c r="J17" s="216"/>
      <c r="K17" s="216"/>
      <c r="L17" s="216"/>
      <c r="M17" s="216" t="str">
        <f ca="1">CONCATENATE(P16*1^2+N16*1+O16,", ",P16*2^2+N16*2+O16,", ",P16*3^2+N16*3+O16,", ",P16*4^2+N16*4+O16,", ",P16*5^2+N16*5+O16,", ...")</f>
        <v>13, 27, 47, 73, 105, ...</v>
      </c>
      <c r="N17" s="216"/>
      <c r="O17" s="216"/>
      <c r="P17" s="216"/>
      <c r="Q17" s="216"/>
      <c r="R17" s="216"/>
      <c r="S17" s="216"/>
      <c r="T17" s="216"/>
      <c r="U17" s="216"/>
      <c r="V17" s="216"/>
      <c r="W17" s="216"/>
      <c r="X17" s="6"/>
      <c r="Y17" s="6"/>
      <c r="Z17" s="6"/>
      <c r="AA17" s="216" t="str">
        <f ca="1">B17</f>
        <v>9, 14, 21, 30, 41, ...</v>
      </c>
      <c r="AB17" s="216"/>
      <c r="AC17" s="216"/>
      <c r="AD17" s="216"/>
      <c r="AE17" s="216"/>
      <c r="AF17" s="216"/>
      <c r="AG17" s="216"/>
      <c r="AH17" s="216"/>
      <c r="AI17" s="216"/>
      <c r="AJ17" s="216"/>
      <c r="AK17" s="216"/>
      <c r="AL17" s="216" t="str">
        <f ca="1">M17</f>
        <v>13, 27, 47, 73, 105, ...</v>
      </c>
      <c r="AM17" s="216"/>
      <c r="AN17" s="216"/>
      <c r="AO17" s="216"/>
      <c r="AP17" s="216"/>
      <c r="AQ17" s="216"/>
      <c r="AR17" s="216"/>
      <c r="AS17" s="216"/>
      <c r="AT17" s="216"/>
      <c r="AU17" s="216"/>
      <c r="AV17" s="216"/>
      <c r="AW17" s="6"/>
      <c r="AX17" s="6"/>
    </row>
    <row r="18" spans="1:50" ht="13.95" customHeight="1" x14ac:dyDescent="0.3">
      <c r="A18" s="6"/>
      <c r="B18" s="216"/>
      <c r="C18" s="216"/>
      <c r="D18" s="216"/>
      <c r="E18" s="216"/>
      <c r="F18" s="216"/>
      <c r="G18" s="216"/>
      <c r="H18" s="216"/>
      <c r="I18" s="216"/>
      <c r="J18" s="216"/>
      <c r="K18" s="216"/>
      <c r="L18" s="216"/>
      <c r="M18" s="216"/>
      <c r="N18" s="216"/>
      <c r="O18" s="216"/>
      <c r="P18" s="216"/>
      <c r="Q18" s="216"/>
      <c r="R18" s="216"/>
      <c r="S18" s="216"/>
      <c r="T18" s="216"/>
      <c r="U18" s="216"/>
      <c r="V18" s="216"/>
      <c r="W18" s="216"/>
      <c r="X18" s="6"/>
      <c r="Y18" s="6"/>
      <c r="Z18" s="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6"/>
      <c r="AX18" s="6"/>
    </row>
    <row r="19" spans="1:50" ht="13.95" customHeight="1" x14ac:dyDescent="0.3">
      <c r="A19" s="6"/>
      <c r="B19" s="216"/>
      <c r="C19" s="216"/>
      <c r="D19" s="216"/>
      <c r="E19" s="216"/>
      <c r="F19" s="216"/>
      <c r="G19" s="216"/>
      <c r="H19" s="216"/>
      <c r="I19" s="216"/>
      <c r="J19" s="216"/>
      <c r="K19" s="216"/>
      <c r="L19" s="216"/>
      <c r="M19" s="216"/>
      <c r="N19" s="216"/>
      <c r="O19" s="216"/>
      <c r="P19" s="216"/>
      <c r="Q19" s="216"/>
      <c r="R19" s="216"/>
      <c r="S19" s="216"/>
      <c r="T19" s="216"/>
      <c r="U19" s="216"/>
      <c r="V19" s="216"/>
      <c r="W19" s="216"/>
      <c r="X19" s="6"/>
      <c r="Y19" s="6"/>
      <c r="Z19" s="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6"/>
      <c r="AX19" s="6"/>
    </row>
    <row r="20" spans="1:50" ht="13.95" customHeight="1" x14ac:dyDescent="0.3">
      <c r="A20" s="6"/>
      <c r="B20" s="5" t="s">
        <v>6</v>
      </c>
      <c r="C20" s="8">
        <f ca="1">RANDBETWEEN(2,5)</f>
        <v>5</v>
      </c>
      <c r="D20" s="8">
        <f ca="1">RANDBETWEEN(1,12)</f>
        <v>11</v>
      </c>
      <c r="E20" s="8">
        <f ca="1">RANDBETWEEN(3,8)</f>
        <v>5</v>
      </c>
      <c r="F20" s="5"/>
      <c r="G20" s="5"/>
      <c r="H20" s="5"/>
      <c r="I20" s="5"/>
      <c r="J20" s="5"/>
      <c r="K20" s="5"/>
      <c r="L20" s="5"/>
      <c r="M20" s="6" t="s">
        <v>7</v>
      </c>
      <c r="N20" s="8">
        <f ca="1">RANDBETWEEN(2,3)</f>
        <v>3</v>
      </c>
      <c r="O20" s="8">
        <f ca="1">RANDBETWEEN(1,4)</f>
        <v>1</v>
      </c>
      <c r="P20" s="8"/>
      <c r="Q20" s="5"/>
      <c r="R20" s="5"/>
      <c r="S20" s="5"/>
      <c r="T20" s="5"/>
      <c r="U20" s="5"/>
      <c r="V20" s="5"/>
      <c r="W20" s="5"/>
      <c r="X20" s="6"/>
      <c r="Y20" s="6"/>
      <c r="Z20" s="6"/>
      <c r="AA20" s="5" t="s">
        <v>6</v>
      </c>
      <c r="AB20" s="5"/>
      <c r="AC20" s="5"/>
      <c r="AD20" s="5"/>
      <c r="AE20" s="5"/>
      <c r="AF20" s="5"/>
      <c r="AG20" s="5"/>
      <c r="AH20" s="5"/>
      <c r="AI20" s="5"/>
      <c r="AJ20" s="5"/>
      <c r="AK20" s="5"/>
      <c r="AL20" s="6" t="s">
        <v>7</v>
      </c>
      <c r="AM20" s="5"/>
      <c r="AN20" s="5"/>
      <c r="AO20" s="5"/>
      <c r="AP20" s="5"/>
      <c r="AQ20" s="5"/>
      <c r="AR20" s="5"/>
      <c r="AS20" s="5"/>
      <c r="AT20" s="5"/>
      <c r="AU20" s="5"/>
      <c r="AV20" s="5"/>
      <c r="AW20" s="6"/>
      <c r="AX20" s="6"/>
    </row>
    <row r="21" spans="1:50" ht="13.95" customHeight="1" x14ac:dyDescent="0.3">
      <c r="A21" s="6"/>
      <c r="B21" s="216" t="str">
        <f ca="1">CONCATENATE(E20*1^2+C20*1+D20,", ",E20*2^2+C20*2+D20,", ",E20*3^2+C20*3+D20,", ",E20*4^2+C20*4+D20,", ",E20*5^2+C20*5+D20,", ...")</f>
        <v>21, 41, 71, 111, 161, ...</v>
      </c>
      <c r="C21" s="216"/>
      <c r="D21" s="216"/>
      <c r="E21" s="216"/>
      <c r="F21" s="216"/>
      <c r="G21" s="216"/>
      <c r="H21" s="216"/>
      <c r="I21" s="216"/>
      <c r="J21" s="216"/>
      <c r="K21" s="216"/>
      <c r="L21" s="216"/>
      <c r="M21" s="216" t="str">
        <f ca="1">CONCATENATE(1^2-N20*1+O20,", ",2^2-N20*2+O20,", ",3^2-N20*3+O20,", ",4^2-N20*4+O20,", ",5^2-N20*5+O20,", ...")</f>
        <v>-1, -1, 1, 5, 11, ...</v>
      </c>
      <c r="N21" s="216"/>
      <c r="O21" s="216"/>
      <c r="P21" s="216"/>
      <c r="Q21" s="216"/>
      <c r="R21" s="216"/>
      <c r="S21" s="216"/>
      <c r="T21" s="216"/>
      <c r="U21" s="216"/>
      <c r="V21" s="216"/>
      <c r="W21" s="216"/>
      <c r="X21" s="6"/>
      <c r="Y21" s="6"/>
      <c r="Z21" s="6"/>
      <c r="AA21" s="216" t="str">
        <f ca="1">B21</f>
        <v>21, 41, 71, 111, 161, ...</v>
      </c>
      <c r="AB21" s="216"/>
      <c r="AC21" s="216"/>
      <c r="AD21" s="216"/>
      <c r="AE21" s="216"/>
      <c r="AF21" s="216"/>
      <c r="AG21" s="216"/>
      <c r="AH21" s="216"/>
      <c r="AI21" s="216"/>
      <c r="AJ21" s="216"/>
      <c r="AK21" s="216"/>
      <c r="AL21" s="216" t="str">
        <f ca="1">M21</f>
        <v>-1, -1, 1, 5, 11, ...</v>
      </c>
      <c r="AM21" s="216"/>
      <c r="AN21" s="216"/>
      <c r="AO21" s="216"/>
      <c r="AP21" s="216"/>
      <c r="AQ21" s="216"/>
      <c r="AR21" s="216"/>
      <c r="AS21" s="216"/>
      <c r="AT21" s="216"/>
      <c r="AU21" s="216"/>
      <c r="AV21" s="216"/>
      <c r="AW21" s="6"/>
      <c r="AX21" s="6"/>
    </row>
    <row r="22" spans="1:50" ht="13.95" customHeight="1" x14ac:dyDescent="0.3">
      <c r="A22" s="6"/>
      <c r="B22" s="216"/>
      <c r="C22" s="216"/>
      <c r="D22" s="216"/>
      <c r="E22" s="216"/>
      <c r="F22" s="216"/>
      <c r="G22" s="216"/>
      <c r="H22" s="216"/>
      <c r="I22" s="216"/>
      <c r="J22" s="216"/>
      <c r="K22" s="216"/>
      <c r="L22" s="216"/>
      <c r="M22" s="216"/>
      <c r="N22" s="216"/>
      <c r="O22" s="216"/>
      <c r="P22" s="216"/>
      <c r="Q22" s="216"/>
      <c r="R22" s="216"/>
      <c r="S22" s="216"/>
      <c r="T22" s="216"/>
      <c r="U22" s="216"/>
      <c r="V22" s="216"/>
      <c r="W22" s="216"/>
      <c r="X22" s="6"/>
      <c r="Y22" s="6"/>
      <c r="Z22" s="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6"/>
      <c r="AX22" s="6"/>
    </row>
    <row r="23" spans="1:50" ht="13.95" customHeight="1" x14ac:dyDescent="0.3">
      <c r="A23" s="6"/>
      <c r="B23" s="216"/>
      <c r="C23" s="216"/>
      <c r="D23" s="216"/>
      <c r="E23" s="216"/>
      <c r="F23" s="216"/>
      <c r="G23" s="216"/>
      <c r="H23" s="216"/>
      <c r="I23" s="216"/>
      <c r="J23" s="216"/>
      <c r="K23" s="216"/>
      <c r="L23" s="216"/>
      <c r="M23" s="216"/>
      <c r="N23" s="216"/>
      <c r="O23" s="216"/>
      <c r="P23" s="216"/>
      <c r="Q23" s="216"/>
      <c r="R23" s="216"/>
      <c r="S23" s="216"/>
      <c r="T23" s="216"/>
      <c r="U23" s="216"/>
      <c r="V23" s="216"/>
      <c r="W23" s="216"/>
      <c r="X23" s="6"/>
      <c r="Y23" s="6"/>
      <c r="Z23" s="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6"/>
      <c r="AX23" s="6"/>
    </row>
    <row r="24" spans="1:50" ht="13.95" customHeight="1" x14ac:dyDescent="0.3">
      <c r="A24" s="6"/>
      <c r="B24" s="5" t="s">
        <v>8</v>
      </c>
      <c r="C24" s="8">
        <f ca="1">RANDBETWEEN(2,5)</f>
        <v>3</v>
      </c>
      <c r="D24" s="8">
        <f ca="1">RANDBETWEEN(3,8)</f>
        <v>4</v>
      </c>
      <c r="E24" s="8"/>
      <c r="F24" s="5"/>
      <c r="G24" s="5"/>
      <c r="H24" s="5"/>
      <c r="I24" s="5"/>
      <c r="J24" s="5"/>
      <c r="K24" s="5"/>
      <c r="L24" s="5"/>
      <c r="M24" s="6" t="s">
        <v>9</v>
      </c>
      <c r="N24" s="8">
        <f ca="1">RANDBETWEEN(2,5)</f>
        <v>4</v>
      </c>
      <c r="O24" s="8">
        <f ca="1">RANDBETWEEN(1,15)</f>
        <v>8</v>
      </c>
      <c r="P24" s="8">
        <f ca="1">RANDBETWEEN(2,5)</f>
        <v>2</v>
      </c>
      <c r="Q24" s="8"/>
      <c r="R24" s="5"/>
      <c r="S24" s="5"/>
      <c r="T24" s="5"/>
      <c r="U24" s="5"/>
      <c r="V24" s="5"/>
      <c r="W24" s="5"/>
      <c r="X24" s="6"/>
      <c r="Y24" s="6"/>
      <c r="Z24" s="6"/>
      <c r="AA24" s="5" t="s">
        <v>8</v>
      </c>
      <c r="AB24" s="5"/>
      <c r="AC24" s="5"/>
      <c r="AD24" s="5"/>
      <c r="AE24" s="5"/>
      <c r="AF24" s="5"/>
      <c r="AG24" s="5"/>
      <c r="AH24" s="5"/>
      <c r="AI24" s="5"/>
      <c r="AJ24" s="5"/>
      <c r="AK24" s="5"/>
      <c r="AL24" s="6" t="s">
        <v>9</v>
      </c>
      <c r="AM24" s="5"/>
      <c r="AN24" s="5"/>
      <c r="AO24" s="5"/>
      <c r="AP24" s="5"/>
      <c r="AQ24" s="5"/>
      <c r="AR24" s="5"/>
      <c r="AS24" s="5"/>
      <c r="AT24" s="5"/>
      <c r="AU24" s="5"/>
      <c r="AV24" s="5"/>
      <c r="AW24" s="6"/>
      <c r="AX24" s="6"/>
    </row>
    <row r="25" spans="1:50" ht="13.95" customHeight="1" x14ac:dyDescent="0.3">
      <c r="A25" s="6"/>
      <c r="B25" s="216" t="str">
        <f ca="1">CONCATENATE(1^2-C24*1+D24,", ",2^2-C24*2+D24,", ",3^2-C24*3+D24,", ",4^2-C24*4+D24,", ",5^2-C24*5+D24,", ...")</f>
        <v>2, 2, 4, 8, 14, ...</v>
      </c>
      <c r="C25" s="216"/>
      <c r="D25" s="216"/>
      <c r="E25" s="216"/>
      <c r="F25" s="216"/>
      <c r="G25" s="216"/>
      <c r="H25" s="216"/>
      <c r="I25" s="216"/>
      <c r="J25" s="216"/>
      <c r="K25" s="216"/>
      <c r="L25" s="216"/>
      <c r="M25" s="216" t="str">
        <f ca="1">CONCATENATE(P24*1^2-N24*1+O24,", ",P24*2^2-N24*2+O24,", ",P24*3^2-N24*3+O24,", ",P24*4^2-N24*4+O24,", ",P24*5^2-N24*5+O24,", ...")</f>
        <v>6, 8, 14, 24, 38, ...</v>
      </c>
      <c r="N25" s="216"/>
      <c r="O25" s="216"/>
      <c r="P25" s="216"/>
      <c r="Q25" s="216"/>
      <c r="R25" s="216"/>
      <c r="S25" s="216"/>
      <c r="T25" s="216"/>
      <c r="U25" s="216"/>
      <c r="V25" s="216"/>
      <c r="W25" s="216"/>
      <c r="X25" s="6"/>
      <c r="Y25" s="6"/>
      <c r="Z25" s="6"/>
      <c r="AA25" s="216" t="str">
        <f ca="1">B25</f>
        <v>2, 2, 4, 8, 14, ...</v>
      </c>
      <c r="AB25" s="216"/>
      <c r="AC25" s="216"/>
      <c r="AD25" s="216"/>
      <c r="AE25" s="216"/>
      <c r="AF25" s="216"/>
      <c r="AG25" s="216"/>
      <c r="AH25" s="216"/>
      <c r="AI25" s="216"/>
      <c r="AJ25" s="216"/>
      <c r="AK25" s="216"/>
      <c r="AL25" s="216" t="str">
        <f ca="1">M25</f>
        <v>6, 8, 14, 24, 38, ...</v>
      </c>
      <c r="AM25" s="216"/>
      <c r="AN25" s="216"/>
      <c r="AO25" s="216"/>
      <c r="AP25" s="216"/>
      <c r="AQ25" s="216"/>
      <c r="AR25" s="216"/>
      <c r="AS25" s="216"/>
      <c r="AT25" s="216"/>
      <c r="AU25" s="216"/>
      <c r="AV25" s="216"/>
      <c r="AW25" s="6"/>
      <c r="AX25" s="6"/>
    </row>
    <row r="26" spans="1:50" ht="13.95" customHeight="1" x14ac:dyDescent="0.3">
      <c r="A26" s="6"/>
      <c r="B26" s="216"/>
      <c r="C26" s="216"/>
      <c r="D26" s="216"/>
      <c r="E26" s="216"/>
      <c r="F26" s="216"/>
      <c r="G26" s="216"/>
      <c r="H26" s="216"/>
      <c r="I26" s="216"/>
      <c r="J26" s="216"/>
      <c r="K26" s="216"/>
      <c r="L26" s="216"/>
      <c r="M26" s="216"/>
      <c r="N26" s="216"/>
      <c r="O26" s="216"/>
      <c r="P26" s="216"/>
      <c r="Q26" s="216"/>
      <c r="R26" s="216"/>
      <c r="S26" s="216"/>
      <c r="T26" s="216"/>
      <c r="U26" s="216"/>
      <c r="V26" s="216"/>
      <c r="W26" s="216"/>
      <c r="X26" s="6"/>
      <c r="Y26" s="6"/>
      <c r="Z26" s="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6"/>
      <c r="AX26" s="6"/>
    </row>
    <row r="27" spans="1:50" ht="13.95" customHeight="1" x14ac:dyDescent="0.3">
      <c r="A27" s="6"/>
      <c r="B27" s="216"/>
      <c r="C27" s="216"/>
      <c r="D27" s="216"/>
      <c r="E27" s="216"/>
      <c r="F27" s="216"/>
      <c r="G27" s="216"/>
      <c r="H27" s="216"/>
      <c r="I27" s="216"/>
      <c r="J27" s="216"/>
      <c r="K27" s="216"/>
      <c r="L27" s="216"/>
      <c r="M27" s="216"/>
      <c r="N27" s="216"/>
      <c r="O27" s="216"/>
      <c r="P27" s="216"/>
      <c r="Q27" s="216"/>
      <c r="R27" s="216"/>
      <c r="S27" s="216"/>
      <c r="T27" s="216"/>
      <c r="U27" s="216"/>
      <c r="V27" s="216"/>
      <c r="W27" s="216"/>
      <c r="X27" s="6"/>
      <c r="Y27" s="6"/>
      <c r="Z27" s="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6"/>
      <c r="AX27" s="6"/>
    </row>
    <row r="28" spans="1:50" ht="13.95" customHeight="1" x14ac:dyDescent="0.3">
      <c r="A28" s="6"/>
      <c r="B28" s="5" t="s">
        <v>10</v>
      </c>
      <c r="C28" s="8">
        <f ca="1">RANDBETWEEN(3,5)</f>
        <v>5</v>
      </c>
      <c r="D28" s="8">
        <f ca="1">RANDBETWEEN(1,5)</f>
        <v>3</v>
      </c>
      <c r="E28" s="8">
        <f ca="1">RANDBETWEEN(3,8)</f>
        <v>7</v>
      </c>
      <c r="F28" s="5"/>
      <c r="G28" s="5"/>
      <c r="H28" s="5"/>
      <c r="I28" s="5"/>
      <c r="J28" s="5"/>
      <c r="K28" s="5"/>
      <c r="L28" s="5"/>
      <c r="M28" s="6" t="s">
        <v>11</v>
      </c>
      <c r="N28" s="8">
        <f ca="1">RANDBETWEEN(2,5)</f>
        <v>4</v>
      </c>
      <c r="O28" s="8">
        <f ca="1">RANDBETWEEN(1,5)</f>
        <v>5</v>
      </c>
      <c r="P28" s="8">
        <f ca="1">RANDBETWEEN(3,5)</f>
        <v>4</v>
      </c>
      <c r="Q28" s="8"/>
      <c r="R28" s="5"/>
      <c r="S28" s="5"/>
      <c r="T28" s="5"/>
      <c r="U28" s="5"/>
      <c r="V28" s="5"/>
      <c r="W28" s="5"/>
      <c r="X28" s="6"/>
      <c r="Y28" s="6"/>
      <c r="Z28" s="6"/>
      <c r="AA28" s="5" t="s">
        <v>10</v>
      </c>
      <c r="AB28" s="5"/>
      <c r="AC28" s="5"/>
      <c r="AD28" s="5"/>
      <c r="AE28" s="5"/>
      <c r="AF28" s="5"/>
      <c r="AG28" s="5"/>
      <c r="AH28" s="5"/>
      <c r="AI28" s="5"/>
      <c r="AJ28" s="5"/>
      <c r="AK28" s="5"/>
      <c r="AL28" s="6" t="s">
        <v>11</v>
      </c>
      <c r="AM28" s="5"/>
      <c r="AN28" s="5"/>
      <c r="AO28" s="5"/>
      <c r="AP28" s="5"/>
      <c r="AQ28" s="5"/>
      <c r="AR28" s="5"/>
      <c r="AS28" s="5"/>
      <c r="AT28" s="5"/>
      <c r="AU28" s="5"/>
      <c r="AV28" s="5"/>
      <c r="AW28" s="6"/>
      <c r="AX28" s="6"/>
    </row>
    <row r="29" spans="1:50" ht="13.95" customHeight="1" x14ac:dyDescent="0.3">
      <c r="A29" s="6"/>
      <c r="B29" s="216" t="str">
        <f ca="1">CONCATENATE(E28*1^2-C28*1-D28,", ",E28*2^2-C28*2-D28,", ",E28*3^2-C28*3-D28,", ",E28*4^2-C28*4-D28,", ",E28*5^2-C28*5-D28,", ...")</f>
        <v>-1, 15, 45, 89, 147, ...</v>
      </c>
      <c r="C29" s="216"/>
      <c r="D29" s="216"/>
      <c r="E29" s="216"/>
      <c r="F29" s="216"/>
      <c r="G29" s="216"/>
      <c r="H29" s="216"/>
      <c r="I29" s="216"/>
      <c r="J29" s="216"/>
      <c r="K29" s="216"/>
      <c r="L29" s="216"/>
      <c r="M29" s="216" t="str">
        <f ca="1">CONCATENATE(1^3+P28*1^2-N28*1+O28,", ",2^3+P28*2^2-N28*2+O28,", ",3^3+P28*3^2-N28*3+O28,", ",4^3+P28*4^2-N28*4+O28,", ",5^3+P28*5^2-N28*5+O28,", ...")</f>
        <v>6, 21, 56, 117, 210, ...</v>
      </c>
      <c r="N29" s="216"/>
      <c r="O29" s="216"/>
      <c r="P29" s="216"/>
      <c r="Q29" s="216"/>
      <c r="R29" s="216"/>
      <c r="S29" s="216"/>
      <c r="T29" s="216"/>
      <c r="U29" s="216"/>
      <c r="V29" s="216"/>
      <c r="W29" s="216"/>
      <c r="X29" s="6"/>
      <c r="Y29" s="6"/>
      <c r="Z29" s="6"/>
      <c r="AA29" s="216" t="str">
        <f ca="1">B29</f>
        <v>-1, 15, 45, 89, 147, ...</v>
      </c>
      <c r="AB29" s="216"/>
      <c r="AC29" s="216"/>
      <c r="AD29" s="216"/>
      <c r="AE29" s="216"/>
      <c r="AF29" s="216"/>
      <c r="AG29" s="216"/>
      <c r="AH29" s="216"/>
      <c r="AI29" s="216"/>
      <c r="AJ29" s="216"/>
      <c r="AK29" s="216"/>
      <c r="AL29" s="216" t="str">
        <f ca="1">M29</f>
        <v>6, 21, 56, 117, 210, ...</v>
      </c>
      <c r="AM29" s="216"/>
      <c r="AN29" s="216"/>
      <c r="AO29" s="216"/>
      <c r="AP29" s="216"/>
      <c r="AQ29" s="216"/>
      <c r="AR29" s="216"/>
      <c r="AS29" s="216"/>
      <c r="AT29" s="216"/>
      <c r="AU29" s="216"/>
      <c r="AV29" s="216"/>
      <c r="AW29" s="6"/>
      <c r="AX29" s="6"/>
    </row>
    <row r="30" spans="1:50" ht="13.95" customHeight="1" x14ac:dyDescent="0.3">
      <c r="A30" s="6"/>
      <c r="B30" s="216"/>
      <c r="C30" s="216"/>
      <c r="D30" s="216"/>
      <c r="E30" s="216"/>
      <c r="F30" s="216"/>
      <c r="G30" s="216"/>
      <c r="H30" s="216"/>
      <c r="I30" s="216"/>
      <c r="J30" s="216"/>
      <c r="K30" s="216"/>
      <c r="L30" s="216"/>
      <c r="M30" s="216"/>
      <c r="N30" s="216"/>
      <c r="O30" s="216"/>
      <c r="P30" s="216"/>
      <c r="Q30" s="216"/>
      <c r="R30" s="216"/>
      <c r="S30" s="216"/>
      <c r="T30" s="216"/>
      <c r="U30" s="216"/>
      <c r="V30" s="216"/>
      <c r="W30" s="216"/>
      <c r="X30" s="6"/>
      <c r="Y30" s="6"/>
      <c r="Z30" s="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6"/>
      <c r="AX30" s="6"/>
    </row>
    <row r="31" spans="1:50" ht="13.95" customHeight="1" x14ac:dyDescent="0.3">
      <c r="A31" s="6"/>
      <c r="B31" s="216"/>
      <c r="C31" s="216"/>
      <c r="D31" s="216"/>
      <c r="E31" s="216"/>
      <c r="F31" s="216"/>
      <c r="G31" s="216"/>
      <c r="H31" s="216"/>
      <c r="I31" s="216"/>
      <c r="J31" s="216"/>
      <c r="K31" s="216"/>
      <c r="L31" s="216"/>
      <c r="M31" s="216"/>
      <c r="N31" s="216"/>
      <c r="O31" s="216"/>
      <c r="P31" s="216"/>
      <c r="Q31" s="216"/>
      <c r="R31" s="216"/>
      <c r="S31" s="216"/>
      <c r="T31" s="216"/>
      <c r="U31" s="216"/>
      <c r="V31" s="216"/>
      <c r="W31" s="216"/>
      <c r="X31" s="6"/>
      <c r="Y31" s="6"/>
      <c r="Z31" s="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6"/>
      <c r="AX31" s="6"/>
    </row>
    <row r="32" spans="1:50" ht="13.95" customHeight="1"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row>
    <row r="33" spans="1:50" ht="13.95" customHeight="1"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1:50" ht="13.95" customHeight="1" x14ac:dyDescent="0.3">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1:50" ht="13.95" customHeight="1" x14ac:dyDescent="0.3">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ht="13.95" customHeight="1" x14ac:dyDescent="0.3">
      <c r="A36" s="6"/>
      <c r="B36" s="258" t="str">
        <f>CONCATENATE(B2," Answer Key")</f>
        <v>nth Term of Quadratic Sequences Answer Key</v>
      </c>
      <c r="C36" s="258"/>
      <c r="D36" s="258"/>
      <c r="E36" s="258"/>
      <c r="F36" s="258"/>
      <c r="G36" s="258"/>
      <c r="H36" s="258"/>
      <c r="I36" s="258"/>
      <c r="J36" s="258"/>
      <c r="K36" s="258"/>
      <c r="L36" s="258"/>
      <c r="M36" s="258"/>
      <c r="N36" s="258"/>
      <c r="O36" s="258"/>
      <c r="P36" s="258"/>
      <c r="Q36" s="258"/>
      <c r="R36" s="258"/>
      <c r="S36" s="258"/>
      <c r="T36" s="31"/>
      <c r="U36" s="31"/>
      <c r="V36" s="31"/>
      <c r="W36" s="31"/>
      <c r="X36" s="31"/>
      <c r="Y36" s="6"/>
      <c r="Z36" s="6"/>
      <c r="AA36" s="258" t="str">
        <f>B36</f>
        <v>nth Term of Quadratic Sequences Answer Key</v>
      </c>
      <c r="AB36" s="258"/>
      <c r="AC36" s="258"/>
      <c r="AD36" s="258"/>
      <c r="AE36" s="258"/>
      <c r="AF36" s="258"/>
      <c r="AG36" s="258"/>
      <c r="AH36" s="258"/>
      <c r="AI36" s="258"/>
      <c r="AJ36" s="258"/>
      <c r="AK36" s="258"/>
      <c r="AL36" s="258"/>
      <c r="AM36" s="258"/>
      <c r="AN36" s="258"/>
      <c r="AO36" s="258"/>
      <c r="AP36" s="258"/>
      <c r="AQ36" s="258"/>
      <c r="AR36" s="258"/>
      <c r="AS36" s="31"/>
      <c r="AT36" s="31"/>
      <c r="AU36" s="31"/>
      <c r="AV36" s="31"/>
      <c r="AW36" s="31"/>
      <c r="AX36" s="6"/>
    </row>
    <row r="37" spans="1:50" ht="13.95" customHeight="1" x14ac:dyDescent="0.3">
      <c r="A37" s="6"/>
      <c r="B37" s="258"/>
      <c r="C37" s="258"/>
      <c r="D37" s="258"/>
      <c r="E37" s="258"/>
      <c r="F37" s="258"/>
      <c r="G37" s="258"/>
      <c r="H37" s="258"/>
      <c r="I37" s="258"/>
      <c r="J37" s="258"/>
      <c r="K37" s="258"/>
      <c r="L37" s="258"/>
      <c r="M37" s="258"/>
      <c r="N37" s="258"/>
      <c r="O37" s="258"/>
      <c r="P37" s="258"/>
      <c r="Q37" s="258"/>
      <c r="R37" s="258"/>
      <c r="S37" s="258"/>
      <c r="T37" s="31"/>
      <c r="U37" s="31"/>
      <c r="V37" s="31"/>
      <c r="W37" s="31"/>
      <c r="X37" s="31"/>
      <c r="Y37" s="6"/>
      <c r="Z37" s="6"/>
      <c r="AA37" s="258"/>
      <c r="AB37" s="258"/>
      <c r="AC37" s="258"/>
      <c r="AD37" s="258"/>
      <c r="AE37" s="258"/>
      <c r="AF37" s="258"/>
      <c r="AG37" s="258"/>
      <c r="AH37" s="258"/>
      <c r="AI37" s="258"/>
      <c r="AJ37" s="258"/>
      <c r="AK37" s="258"/>
      <c r="AL37" s="258"/>
      <c r="AM37" s="258"/>
      <c r="AN37" s="258"/>
      <c r="AO37" s="258"/>
      <c r="AP37" s="258"/>
      <c r="AQ37" s="258"/>
      <c r="AR37" s="258"/>
      <c r="AS37" s="31"/>
      <c r="AT37" s="31"/>
      <c r="AU37" s="31"/>
      <c r="AV37" s="31"/>
      <c r="AW37" s="31"/>
      <c r="AX37" s="6"/>
    </row>
    <row r="38" spans="1:50" ht="13.95" customHeight="1" x14ac:dyDescent="0.3">
      <c r="A38" s="6"/>
      <c r="B38" s="258"/>
      <c r="C38" s="258"/>
      <c r="D38" s="258"/>
      <c r="E38" s="258"/>
      <c r="F38" s="258"/>
      <c r="G38" s="258"/>
      <c r="H38" s="258"/>
      <c r="I38" s="258"/>
      <c r="J38" s="258"/>
      <c r="K38" s="258"/>
      <c r="L38" s="258"/>
      <c r="M38" s="258"/>
      <c r="N38" s="258"/>
      <c r="O38" s="258"/>
      <c r="P38" s="258"/>
      <c r="Q38" s="258"/>
      <c r="R38" s="258"/>
      <c r="S38" s="258"/>
      <c r="T38" s="31"/>
      <c r="U38" s="31"/>
      <c r="V38" s="31"/>
      <c r="W38" s="31"/>
      <c r="X38" s="31"/>
      <c r="Y38" s="6"/>
      <c r="Z38" s="6"/>
      <c r="AA38" s="258"/>
      <c r="AB38" s="258"/>
      <c r="AC38" s="258"/>
      <c r="AD38" s="258"/>
      <c r="AE38" s="258"/>
      <c r="AF38" s="258"/>
      <c r="AG38" s="258"/>
      <c r="AH38" s="258"/>
      <c r="AI38" s="258"/>
      <c r="AJ38" s="258"/>
      <c r="AK38" s="258"/>
      <c r="AL38" s="258"/>
      <c r="AM38" s="258"/>
      <c r="AN38" s="258"/>
      <c r="AO38" s="258"/>
      <c r="AP38" s="258"/>
      <c r="AQ38" s="258"/>
      <c r="AR38" s="258"/>
      <c r="AS38" s="31"/>
      <c r="AT38" s="31"/>
      <c r="AU38" s="31"/>
      <c r="AV38" s="31"/>
      <c r="AW38" s="31"/>
      <c r="AX38" s="6"/>
    </row>
    <row r="39" spans="1:50" ht="13.95" customHeight="1" x14ac:dyDescent="0.3">
      <c r="A39" s="6"/>
      <c r="B39" s="258"/>
      <c r="C39" s="258"/>
      <c r="D39" s="258"/>
      <c r="E39" s="258"/>
      <c r="F39" s="258"/>
      <c r="G39" s="258"/>
      <c r="H39" s="258"/>
      <c r="I39" s="258"/>
      <c r="J39" s="258"/>
      <c r="K39" s="258"/>
      <c r="L39" s="258"/>
      <c r="M39" s="258"/>
      <c r="N39" s="258"/>
      <c r="O39" s="258"/>
      <c r="P39" s="258"/>
      <c r="Q39" s="258"/>
      <c r="R39" s="258"/>
      <c r="S39" s="258"/>
      <c r="T39" s="31"/>
      <c r="U39" s="31"/>
      <c r="V39" s="31"/>
      <c r="W39" s="31"/>
      <c r="X39" s="31"/>
      <c r="Y39" s="6"/>
      <c r="Z39" s="6"/>
      <c r="AA39" s="258"/>
      <c r="AB39" s="258"/>
      <c r="AC39" s="258"/>
      <c r="AD39" s="258"/>
      <c r="AE39" s="258"/>
      <c r="AF39" s="258"/>
      <c r="AG39" s="258"/>
      <c r="AH39" s="258"/>
      <c r="AI39" s="258"/>
      <c r="AJ39" s="258"/>
      <c r="AK39" s="258"/>
      <c r="AL39" s="258"/>
      <c r="AM39" s="258"/>
      <c r="AN39" s="258"/>
      <c r="AO39" s="258"/>
      <c r="AP39" s="258"/>
      <c r="AQ39" s="258"/>
      <c r="AR39" s="258"/>
      <c r="AS39" s="31"/>
      <c r="AT39" s="31"/>
      <c r="AU39" s="31"/>
      <c r="AV39" s="31"/>
      <c r="AW39" s="31"/>
      <c r="AX39" s="6"/>
    </row>
    <row r="40" spans="1:50" ht="13.95" customHeight="1" x14ac:dyDescent="0.3">
      <c r="A40" s="6"/>
      <c r="B40" s="258"/>
      <c r="C40" s="258"/>
      <c r="D40" s="258"/>
      <c r="E40" s="258"/>
      <c r="F40" s="258"/>
      <c r="G40" s="258"/>
      <c r="H40" s="258"/>
      <c r="I40" s="258"/>
      <c r="J40" s="258"/>
      <c r="K40" s="258"/>
      <c r="L40" s="258"/>
      <c r="M40" s="258"/>
      <c r="N40" s="258"/>
      <c r="O40" s="258"/>
      <c r="P40" s="258"/>
      <c r="Q40" s="258"/>
      <c r="R40" s="258"/>
      <c r="S40" s="258"/>
      <c r="T40" s="31"/>
      <c r="U40" s="31"/>
      <c r="V40" s="31"/>
      <c r="W40" s="31"/>
      <c r="X40" s="31"/>
      <c r="Y40" s="6"/>
      <c r="Z40" s="6"/>
      <c r="AA40" s="258"/>
      <c r="AB40" s="258"/>
      <c r="AC40" s="258"/>
      <c r="AD40" s="258"/>
      <c r="AE40" s="258"/>
      <c r="AF40" s="258"/>
      <c r="AG40" s="258"/>
      <c r="AH40" s="258"/>
      <c r="AI40" s="258"/>
      <c r="AJ40" s="258"/>
      <c r="AK40" s="258"/>
      <c r="AL40" s="258"/>
      <c r="AM40" s="258"/>
      <c r="AN40" s="258"/>
      <c r="AO40" s="258"/>
      <c r="AP40" s="258"/>
      <c r="AQ40" s="258"/>
      <c r="AR40" s="258"/>
      <c r="AS40" s="31"/>
      <c r="AT40" s="31"/>
      <c r="AU40" s="31"/>
      <c r="AV40" s="31"/>
      <c r="AW40" s="31"/>
      <c r="AX40" s="6"/>
    </row>
    <row r="41" spans="1:50" ht="13.95" customHeight="1" x14ac:dyDescent="0.3">
      <c r="A41" s="6"/>
      <c r="B41" s="31"/>
      <c r="C41" s="31"/>
      <c r="D41" s="31"/>
      <c r="E41" s="31"/>
      <c r="F41" s="31"/>
      <c r="G41" s="31"/>
      <c r="H41" s="31"/>
      <c r="I41" s="31"/>
      <c r="J41" s="31"/>
      <c r="K41" s="31"/>
      <c r="L41" s="31"/>
      <c r="M41" s="31"/>
      <c r="N41" s="31"/>
      <c r="O41" s="31"/>
      <c r="P41" s="31"/>
      <c r="Q41" s="31"/>
      <c r="R41" s="31"/>
      <c r="S41" s="31"/>
      <c r="T41" s="31"/>
      <c r="U41" s="31"/>
      <c r="V41" s="31"/>
      <c r="W41" s="31"/>
      <c r="X41" s="31"/>
      <c r="Y41" s="6"/>
      <c r="Z41" s="6"/>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6"/>
    </row>
    <row r="42" spans="1:50" ht="13.95" customHeight="1" x14ac:dyDescent="0.3">
      <c r="A42" s="6"/>
      <c r="B42" s="33" t="s">
        <v>0</v>
      </c>
      <c r="C42" s="33"/>
      <c r="D42" s="33"/>
      <c r="E42" s="33"/>
      <c r="F42" s="33"/>
      <c r="G42" s="33"/>
      <c r="H42" s="33"/>
      <c r="I42" s="33"/>
      <c r="J42" s="33"/>
      <c r="K42" s="33"/>
      <c r="L42" s="33"/>
      <c r="M42" s="31" t="s">
        <v>1</v>
      </c>
      <c r="N42" s="33"/>
      <c r="O42" s="33"/>
      <c r="P42" s="33"/>
      <c r="Q42" s="33"/>
      <c r="R42" s="33"/>
      <c r="S42" s="33"/>
      <c r="T42" s="33"/>
      <c r="U42" s="33"/>
      <c r="V42" s="33"/>
      <c r="W42" s="33"/>
      <c r="X42" s="31"/>
      <c r="Y42" s="6"/>
      <c r="Z42" s="6"/>
      <c r="AA42" s="33" t="s">
        <v>0</v>
      </c>
      <c r="AB42" s="33"/>
      <c r="AC42" s="33"/>
      <c r="AD42" s="33"/>
      <c r="AE42" s="33"/>
      <c r="AF42" s="33"/>
      <c r="AG42" s="33"/>
      <c r="AH42" s="33"/>
      <c r="AI42" s="33"/>
      <c r="AJ42" s="33"/>
      <c r="AK42" s="33"/>
      <c r="AL42" s="31" t="s">
        <v>1</v>
      </c>
      <c r="AM42" s="33"/>
      <c r="AN42" s="33"/>
      <c r="AO42" s="33"/>
      <c r="AP42" s="33"/>
      <c r="AQ42" s="33"/>
      <c r="AR42" s="33"/>
      <c r="AS42" s="33"/>
      <c r="AT42" s="33"/>
      <c r="AU42" s="33"/>
      <c r="AV42" s="33"/>
      <c r="AW42" s="31"/>
      <c r="AX42" s="6"/>
    </row>
    <row r="43" spans="1:50" ht="13.95" customHeight="1" x14ac:dyDescent="0.3">
      <c r="A43" s="6"/>
      <c r="B43" s="257" t="s">
        <v>174</v>
      </c>
      <c r="C43" s="257"/>
      <c r="D43" s="257"/>
      <c r="E43" s="257"/>
      <c r="F43" s="257"/>
      <c r="G43" s="257"/>
      <c r="H43" s="257"/>
      <c r="I43" s="257"/>
      <c r="J43" s="257"/>
      <c r="K43" s="257"/>
      <c r="L43" s="257"/>
      <c r="M43" s="257" t="str">
        <f ca="1">CONCATENATE("n² ",IF(N8&gt;0,"+ ","- "),(SQRT(N8^2)))</f>
        <v>n² + 7</v>
      </c>
      <c r="N43" s="257"/>
      <c r="O43" s="257"/>
      <c r="P43" s="257"/>
      <c r="Q43" s="257"/>
      <c r="R43" s="257"/>
      <c r="S43" s="257"/>
      <c r="T43" s="257"/>
      <c r="U43" s="257"/>
      <c r="V43" s="257"/>
      <c r="W43" s="257"/>
      <c r="X43" s="31"/>
      <c r="Y43" s="6"/>
      <c r="Z43" s="6"/>
      <c r="AA43" s="257" t="str">
        <f>B43</f>
        <v>n²</v>
      </c>
      <c r="AB43" s="257"/>
      <c r="AC43" s="257"/>
      <c r="AD43" s="257"/>
      <c r="AE43" s="257"/>
      <c r="AF43" s="257"/>
      <c r="AG43" s="257"/>
      <c r="AH43" s="257"/>
      <c r="AI43" s="257"/>
      <c r="AJ43" s="257"/>
      <c r="AK43" s="257"/>
      <c r="AL43" s="257" t="str">
        <f ca="1">M43</f>
        <v>n² + 7</v>
      </c>
      <c r="AM43" s="257"/>
      <c r="AN43" s="257"/>
      <c r="AO43" s="257"/>
      <c r="AP43" s="257"/>
      <c r="AQ43" s="257"/>
      <c r="AR43" s="257"/>
      <c r="AS43" s="257"/>
      <c r="AT43" s="257"/>
      <c r="AU43" s="257"/>
      <c r="AV43" s="257"/>
      <c r="AW43" s="31"/>
      <c r="AX43" s="6"/>
    </row>
    <row r="44" spans="1:50" ht="13.95" customHeight="1" x14ac:dyDescent="0.3">
      <c r="A44" s="6"/>
      <c r="B44" s="257"/>
      <c r="C44" s="257"/>
      <c r="D44" s="257"/>
      <c r="E44" s="257"/>
      <c r="F44" s="257"/>
      <c r="G44" s="257"/>
      <c r="H44" s="257"/>
      <c r="I44" s="257"/>
      <c r="J44" s="257"/>
      <c r="K44" s="257"/>
      <c r="L44" s="257"/>
      <c r="M44" s="257"/>
      <c r="N44" s="257"/>
      <c r="O44" s="257"/>
      <c r="P44" s="257"/>
      <c r="Q44" s="257"/>
      <c r="R44" s="257"/>
      <c r="S44" s="257"/>
      <c r="T44" s="257"/>
      <c r="U44" s="257"/>
      <c r="V44" s="257"/>
      <c r="W44" s="257"/>
      <c r="X44" s="31"/>
      <c r="Y44" s="6"/>
      <c r="Z44" s="6"/>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31"/>
      <c r="AX44" s="6"/>
    </row>
    <row r="45" spans="1:50" ht="13.95" customHeight="1" x14ac:dyDescent="0.3">
      <c r="A45" s="6"/>
      <c r="B45" s="257"/>
      <c r="C45" s="257"/>
      <c r="D45" s="257"/>
      <c r="E45" s="257"/>
      <c r="F45" s="257"/>
      <c r="G45" s="257"/>
      <c r="H45" s="257"/>
      <c r="I45" s="257"/>
      <c r="J45" s="257"/>
      <c r="K45" s="257"/>
      <c r="L45" s="257"/>
      <c r="M45" s="257"/>
      <c r="N45" s="257"/>
      <c r="O45" s="257"/>
      <c r="P45" s="257"/>
      <c r="Q45" s="257"/>
      <c r="R45" s="257"/>
      <c r="S45" s="257"/>
      <c r="T45" s="257"/>
      <c r="U45" s="257"/>
      <c r="V45" s="257"/>
      <c r="W45" s="257"/>
      <c r="X45" s="31"/>
      <c r="Y45" s="6"/>
      <c r="Z45" s="6"/>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31"/>
      <c r="AX45" s="6"/>
    </row>
    <row r="46" spans="1:50" ht="13.95" customHeight="1" x14ac:dyDescent="0.3">
      <c r="A46" s="6"/>
      <c r="B46" s="33" t="s">
        <v>2</v>
      </c>
      <c r="C46" s="33"/>
      <c r="D46" s="33"/>
      <c r="E46" s="33"/>
      <c r="F46" s="33"/>
      <c r="G46" s="33"/>
      <c r="H46" s="33"/>
      <c r="I46" s="33"/>
      <c r="J46" s="33"/>
      <c r="K46" s="33"/>
      <c r="L46" s="33"/>
      <c r="M46" s="31" t="s">
        <v>3</v>
      </c>
      <c r="N46" s="33"/>
      <c r="O46" s="33"/>
      <c r="P46" s="33"/>
      <c r="Q46" s="33"/>
      <c r="R46" s="33"/>
      <c r="S46" s="33"/>
      <c r="T46" s="33"/>
      <c r="U46" s="33"/>
      <c r="V46" s="33"/>
      <c r="W46" s="33"/>
      <c r="X46" s="31"/>
      <c r="Y46" s="6"/>
      <c r="Z46" s="6"/>
      <c r="AA46" s="33" t="s">
        <v>2</v>
      </c>
      <c r="AB46" s="33"/>
      <c r="AC46" s="33"/>
      <c r="AD46" s="33"/>
      <c r="AE46" s="33"/>
      <c r="AF46" s="33"/>
      <c r="AG46" s="33"/>
      <c r="AH46" s="33"/>
      <c r="AI46" s="33"/>
      <c r="AJ46" s="33"/>
      <c r="AK46" s="33"/>
      <c r="AL46" s="31" t="s">
        <v>3</v>
      </c>
      <c r="AM46" s="33"/>
      <c r="AN46" s="33"/>
      <c r="AO46" s="33"/>
      <c r="AP46" s="33"/>
      <c r="AQ46" s="33"/>
      <c r="AR46" s="33"/>
      <c r="AS46" s="33"/>
      <c r="AT46" s="33"/>
      <c r="AU46" s="33"/>
      <c r="AV46" s="33"/>
      <c r="AW46" s="31"/>
      <c r="AX46" s="6"/>
    </row>
    <row r="47" spans="1:50" ht="13.95" customHeight="1" x14ac:dyDescent="0.3">
      <c r="A47" s="6"/>
      <c r="B47" s="257" t="str">
        <f ca="1">CONCATENATE(C12,"n²")</f>
        <v>2n²</v>
      </c>
      <c r="C47" s="257"/>
      <c r="D47" s="257"/>
      <c r="E47" s="257"/>
      <c r="F47" s="257"/>
      <c r="G47" s="257"/>
      <c r="H47" s="257"/>
      <c r="I47" s="257"/>
      <c r="J47" s="257"/>
      <c r="K47" s="257"/>
      <c r="L47" s="257"/>
      <c r="M47" s="257" t="str">
        <f ca="1">CONCATENATE("n² + ",N12,"n + ",O12)</f>
        <v>n² + 3n + 2</v>
      </c>
      <c r="N47" s="257"/>
      <c r="O47" s="257"/>
      <c r="P47" s="257"/>
      <c r="Q47" s="257"/>
      <c r="R47" s="257"/>
      <c r="S47" s="257"/>
      <c r="T47" s="257"/>
      <c r="U47" s="257"/>
      <c r="V47" s="257"/>
      <c r="W47" s="257"/>
      <c r="X47" s="31"/>
      <c r="Y47" s="6"/>
      <c r="Z47" s="6"/>
      <c r="AA47" s="257" t="str">
        <f ca="1">B47</f>
        <v>2n²</v>
      </c>
      <c r="AB47" s="257"/>
      <c r="AC47" s="257"/>
      <c r="AD47" s="257"/>
      <c r="AE47" s="257"/>
      <c r="AF47" s="257"/>
      <c r="AG47" s="257"/>
      <c r="AH47" s="257"/>
      <c r="AI47" s="257"/>
      <c r="AJ47" s="257"/>
      <c r="AK47" s="257"/>
      <c r="AL47" s="257" t="str">
        <f ca="1">M47</f>
        <v>n² + 3n + 2</v>
      </c>
      <c r="AM47" s="257"/>
      <c r="AN47" s="257"/>
      <c r="AO47" s="257"/>
      <c r="AP47" s="257"/>
      <c r="AQ47" s="257"/>
      <c r="AR47" s="257"/>
      <c r="AS47" s="257"/>
      <c r="AT47" s="257"/>
      <c r="AU47" s="257"/>
      <c r="AV47" s="257"/>
      <c r="AW47" s="31"/>
      <c r="AX47" s="6"/>
    </row>
    <row r="48" spans="1:50" ht="13.95" customHeight="1" x14ac:dyDescent="0.3">
      <c r="A48" s="6"/>
      <c r="B48" s="257"/>
      <c r="C48" s="257"/>
      <c r="D48" s="257"/>
      <c r="E48" s="257"/>
      <c r="F48" s="257"/>
      <c r="G48" s="257"/>
      <c r="H48" s="257"/>
      <c r="I48" s="257"/>
      <c r="J48" s="257"/>
      <c r="K48" s="257"/>
      <c r="L48" s="257"/>
      <c r="M48" s="257"/>
      <c r="N48" s="257"/>
      <c r="O48" s="257"/>
      <c r="P48" s="257"/>
      <c r="Q48" s="257"/>
      <c r="R48" s="257"/>
      <c r="S48" s="257"/>
      <c r="T48" s="257"/>
      <c r="U48" s="257"/>
      <c r="V48" s="257"/>
      <c r="W48" s="257"/>
      <c r="X48" s="31"/>
      <c r="Y48" s="6"/>
      <c r="Z48" s="6"/>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31"/>
      <c r="AX48" s="6"/>
    </row>
    <row r="49" spans="1:53" ht="13.95" customHeight="1" x14ac:dyDescent="0.3">
      <c r="A49" s="6"/>
      <c r="B49" s="257"/>
      <c r="C49" s="257"/>
      <c r="D49" s="257"/>
      <c r="E49" s="257"/>
      <c r="F49" s="257"/>
      <c r="G49" s="257"/>
      <c r="H49" s="257"/>
      <c r="I49" s="257"/>
      <c r="J49" s="257"/>
      <c r="K49" s="257"/>
      <c r="L49" s="257"/>
      <c r="M49" s="257"/>
      <c r="N49" s="257"/>
      <c r="O49" s="257"/>
      <c r="P49" s="257"/>
      <c r="Q49" s="257"/>
      <c r="R49" s="257"/>
      <c r="S49" s="257"/>
      <c r="T49" s="257"/>
      <c r="U49" s="257"/>
      <c r="V49" s="257"/>
      <c r="W49" s="257"/>
      <c r="X49" s="31"/>
      <c r="Y49" s="6"/>
      <c r="Z49" s="6"/>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31"/>
      <c r="AX49" s="6"/>
    </row>
    <row r="50" spans="1:53" ht="13.95" customHeight="1" x14ac:dyDescent="0.3">
      <c r="A50" s="6"/>
      <c r="B50" s="33" t="s">
        <v>4</v>
      </c>
      <c r="C50" s="33"/>
      <c r="D50" s="33"/>
      <c r="E50" s="33"/>
      <c r="F50" s="33"/>
      <c r="G50" s="33"/>
      <c r="H50" s="33"/>
      <c r="I50" s="33"/>
      <c r="J50" s="33"/>
      <c r="K50" s="33"/>
      <c r="L50" s="33"/>
      <c r="M50" s="31" t="s">
        <v>5</v>
      </c>
      <c r="N50" s="33"/>
      <c r="O50" s="33"/>
      <c r="P50" s="33"/>
      <c r="Q50" s="33"/>
      <c r="R50" s="33"/>
      <c r="S50" s="33"/>
      <c r="T50" s="33"/>
      <c r="U50" s="33"/>
      <c r="V50" s="33"/>
      <c r="W50" s="33"/>
      <c r="X50" s="31"/>
      <c r="Y50" s="6"/>
      <c r="Z50" s="6"/>
      <c r="AA50" s="33" t="s">
        <v>4</v>
      </c>
      <c r="AB50" s="33"/>
      <c r="AC50" s="33"/>
      <c r="AD50" s="33"/>
      <c r="AE50" s="33"/>
      <c r="AF50" s="33"/>
      <c r="AG50" s="33"/>
      <c r="AH50" s="33"/>
      <c r="AI50" s="33"/>
      <c r="AJ50" s="33"/>
      <c r="AK50" s="33"/>
      <c r="AL50" s="31" t="s">
        <v>5</v>
      </c>
      <c r="AM50" s="33"/>
      <c r="AN50" s="33"/>
      <c r="AO50" s="33"/>
      <c r="AP50" s="33"/>
      <c r="AQ50" s="33"/>
      <c r="AR50" s="33"/>
      <c r="AS50" s="33"/>
      <c r="AT50" s="33"/>
      <c r="AU50" s="33"/>
      <c r="AV50" s="33"/>
      <c r="AW50" s="31"/>
      <c r="AX50" s="6"/>
    </row>
    <row r="51" spans="1:53" ht="13.95" customHeight="1" x14ac:dyDescent="0.3">
      <c r="A51" s="6"/>
      <c r="B51" s="257" t="str">
        <f ca="1">CONCATENATE("n² + ",C16,"n + ",D16)</f>
        <v>n² + 2n + 6</v>
      </c>
      <c r="C51" s="257"/>
      <c r="D51" s="257"/>
      <c r="E51" s="257"/>
      <c r="F51" s="257"/>
      <c r="G51" s="257"/>
      <c r="H51" s="257"/>
      <c r="I51" s="257"/>
      <c r="J51" s="257"/>
      <c r="K51" s="257"/>
      <c r="L51" s="257"/>
      <c r="M51" s="257" t="str">
        <f ca="1">CONCATENATE(P16,"n² + ",N16,"n + ",O16)</f>
        <v>3n² + 5n + 5</v>
      </c>
      <c r="N51" s="257"/>
      <c r="O51" s="257"/>
      <c r="P51" s="257"/>
      <c r="Q51" s="257"/>
      <c r="R51" s="257"/>
      <c r="S51" s="257"/>
      <c r="T51" s="257"/>
      <c r="U51" s="257"/>
      <c r="V51" s="257"/>
      <c r="W51" s="257"/>
      <c r="X51" s="31"/>
      <c r="Y51" s="6"/>
      <c r="Z51" s="6"/>
      <c r="AA51" s="257" t="str">
        <f ca="1">B51</f>
        <v>n² + 2n + 6</v>
      </c>
      <c r="AB51" s="257"/>
      <c r="AC51" s="257"/>
      <c r="AD51" s="257"/>
      <c r="AE51" s="257"/>
      <c r="AF51" s="257"/>
      <c r="AG51" s="257"/>
      <c r="AH51" s="257"/>
      <c r="AI51" s="257"/>
      <c r="AJ51" s="257"/>
      <c r="AK51" s="257"/>
      <c r="AL51" s="257" t="str">
        <f ca="1">M51</f>
        <v>3n² + 5n + 5</v>
      </c>
      <c r="AM51" s="257"/>
      <c r="AN51" s="257"/>
      <c r="AO51" s="257"/>
      <c r="AP51" s="257"/>
      <c r="AQ51" s="257"/>
      <c r="AR51" s="257"/>
      <c r="AS51" s="257"/>
      <c r="AT51" s="257"/>
      <c r="AU51" s="257"/>
      <c r="AV51" s="257"/>
      <c r="AW51" s="31"/>
      <c r="AX51" s="6"/>
    </row>
    <row r="52" spans="1:53" ht="13.95" customHeight="1" x14ac:dyDescent="0.3">
      <c r="A52" s="6"/>
      <c r="B52" s="257"/>
      <c r="C52" s="257"/>
      <c r="D52" s="257"/>
      <c r="E52" s="257"/>
      <c r="F52" s="257"/>
      <c r="G52" s="257"/>
      <c r="H52" s="257"/>
      <c r="I52" s="257"/>
      <c r="J52" s="257"/>
      <c r="K52" s="257"/>
      <c r="L52" s="257"/>
      <c r="M52" s="257"/>
      <c r="N52" s="257"/>
      <c r="O52" s="257"/>
      <c r="P52" s="257"/>
      <c r="Q52" s="257"/>
      <c r="R52" s="257"/>
      <c r="S52" s="257"/>
      <c r="T52" s="257"/>
      <c r="U52" s="257"/>
      <c r="V52" s="257"/>
      <c r="W52" s="257"/>
      <c r="X52" s="31"/>
      <c r="Y52" s="6"/>
      <c r="Z52" s="6"/>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31"/>
      <c r="AX52" s="6"/>
    </row>
    <row r="53" spans="1:53" ht="13.95" customHeight="1" x14ac:dyDescent="0.3">
      <c r="A53" s="6"/>
      <c r="B53" s="257"/>
      <c r="C53" s="257"/>
      <c r="D53" s="257"/>
      <c r="E53" s="257"/>
      <c r="F53" s="257"/>
      <c r="G53" s="257"/>
      <c r="H53" s="257"/>
      <c r="I53" s="257"/>
      <c r="J53" s="257"/>
      <c r="K53" s="257"/>
      <c r="L53" s="257"/>
      <c r="M53" s="257"/>
      <c r="N53" s="257"/>
      <c r="O53" s="257"/>
      <c r="P53" s="257"/>
      <c r="Q53" s="257"/>
      <c r="R53" s="257"/>
      <c r="S53" s="257"/>
      <c r="T53" s="257"/>
      <c r="U53" s="257"/>
      <c r="V53" s="257"/>
      <c r="W53" s="257"/>
      <c r="X53" s="31"/>
      <c r="Y53" s="6"/>
      <c r="Z53" s="6"/>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31"/>
      <c r="AX53" s="6"/>
    </row>
    <row r="54" spans="1:53" ht="13.95" customHeight="1" x14ac:dyDescent="0.3">
      <c r="A54" s="6"/>
      <c r="B54" s="33" t="s">
        <v>6</v>
      </c>
      <c r="C54" s="33"/>
      <c r="D54" s="33"/>
      <c r="E54" s="33"/>
      <c r="F54" s="33"/>
      <c r="G54" s="33"/>
      <c r="H54" s="33"/>
      <c r="I54" s="33"/>
      <c r="J54" s="33"/>
      <c r="K54" s="33"/>
      <c r="L54" s="33"/>
      <c r="M54" s="31" t="s">
        <v>7</v>
      </c>
      <c r="N54" s="33"/>
      <c r="O54" s="33"/>
      <c r="P54" s="33"/>
      <c r="Q54" s="33"/>
      <c r="R54" s="33"/>
      <c r="S54" s="33"/>
      <c r="T54" s="33"/>
      <c r="U54" s="33"/>
      <c r="V54" s="33"/>
      <c r="W54" s="33"/>
      <c r="X54" s="31"/>
      <c r="Y54" s="6"/>
      <c r="Z54" s="6"/>
      <c r="AA54" s="33" t="s">
        <v>6</v>
      </c>
      <c r="AB54" s="33"/>
      <c r="AC54" s="33"/>
      <c r="AD54" s="33"/>
      <c r="AE54" s="33"/>
      <c r="AF54" s="33"/>
      <c r="AG54" s="33"/>
      <c r="AH54" s="33"/>
      <c r="AI54" s="33"/>
      <c r="AJ54" s="33"/>
      <c r="AK54" s="33"/>
      <c r="AL54" s="31" t="s">
        <v>7</v>
      </c>
      <c r="AM54" s="33"/>
      <c r="AN54" s="33"/>
      <c r="AO54" s="33"/>
      <c r="AP54" s="33"/>
      <c r="AQ54" s="33"/>
      <c r="AR54" s="33"/>
      <c r="AS54" s="33"/>
      <c r="AT54" s="33"/>
      <c r="AU54" s="33"/>
      <c r="AV54" s="33"/>
      <c r="AW54" s="31"/>
      <c r="AX54" s="6"/>
    </row>
    <row r="55" spans="1:53" ht="13.95" customHeight="1" x14ac:dyDescent="0.3">
      <c r="A55" s="6"/>
      <c r="B55" s="257" t="str">
        <f ca="1">CONCATENATE(E20,"n² + ",C20,"n + ",D20)</f>
        <v>5n² + 5n + 11</v>
      </c>
      <c r="C55" s="257"/>
      <c r="D55" s="257"/>
      <c r="E55" s="257"/>
      <c r="F55" s="257"/>
      <c r="G55" s="257"/>
      <c r="H55" s="257"/>
      <c r="I55" s="257"/>
      <c r="J55" s="257"/>
      <c r="K55" s="257"/>
      <c r="L55" s="257"/>
      <c r="M55" s="257" t="str">
        <f ca="1">CONCATENATE("n² - ",N20,"n + ",O20)</f>
        <v>n² - 3n + 1</v>
      </c>
      <c r="N55" s="257"/>
      <c r="O55" s="257"/>
      <c r="P55" s="257"/>
      <c r="Q55" s="257"/>
      <c r="R55" s="257"/>
      <c r="S55" s="257"/>
      <c r="T55" s="257"/>
      <c r="U55" s="257"/>
      <c r="V55" s="257"/>
      <c r="W55" s="257"/>
      <c r="X55" s="31"/>
      <c r="Y55" s="6"/>
      <c r="Z55" s="6"/>
      <c r="AA55" s="257" t="str">
        <f ca="1">B55</f>
        <v>5n² + 5n + 11</v>
      </c>
      <c r="AB55" s="257"/>
      <c r="AC55" s="257"/>
      <c r="AD55" s="257"/>
      <c r="AE55" s="257"/>
      <c r="AF55" s="257"/>
      <c r="AG55" s="257"/>
      <c r="AH55" s="257"/>
      <c r="AI55" s="257"/>
      <c r="AJ55" s="257"/>
      <c r="AK55" s="257"/>
      <c r="AL55" s="257" t="str">
        <f ca="1">M55</f>
        <v>n² - 3n + 1</v>
      </c>
      <c r="AM55" s="257"/>
      <c r="AN55" s="257"/>
      <c r="AO55" s="257"/>
      <c r="AP55" s="257"/>
      <c r="AQ55" s="257"/>
      <c r="AR55" s="257"/>
      <c r="AS55" s="257"/>
      <c r="AT55" s="257"/>
      <c r="AU55" s="257"/>
      <c r="AV55" s="257"/>
      <c r="AW55" s="31"/>
      <c r="AX55" s="6"/>
    </row>
    <row r="56" spans="1:53" ht="13.95" customHeight="1" x14ac:dyDescent="0.3">
      <c r="A56" s="6"/>
      <c r="B56" s="257"/>
      <c r="C56" s="257"/>
      <c r="D56" s="257"/>
      <c r="E56" s="257"/>
      <c r="F56" s="257"/>
      <c r="G56" s="257"/>
      <c r="H56" s="257"/>
      <c r="I56" s="257"/>
      <c r="J56" s="257"/>
      <c r="K56" s="257"/>
      <c r="L56" s="257"/>
      <c r="M56" s="257"/>
      <c r="N56" s="257"/>
      <c r="O56" s="257"/>
      <c r="P56" s="257"/>
      <c r="Q56" s="257"/>
      <c r="R56" s="257"/>
      <c r="S56" s="257"/>
      <c r="T56" s="257"/>
      <c r="U56" s="257"/>
      <c r="V56" s="257"/>
      <c r="W56" s="257"/>
      <c r="X56" s="31"/>
      <c r="Y56" s="6"/>
      <c r="Z56" s="6"/>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31"/>
      <c r="AX56" s="6"/>
    </row>
    <row r="57" spans="1:53" ht="13.95" customHeight="1" x14ac:dyDescent="0.3">
      <c r="A57" s="6"/>
      <c r="B57" s="257"/>
      <c r="C57" s="257"/>
      <c r="D57" s="257"/>
      <c r="E57" s="257"/>
      <c r="F57" s="257"/>
      <c r="G57" s="257"/>
      <c r="H57" s="257"/>
      <c r="I57" s="257"/>
      <c r="J57" s="257"/>
      <c r="K57" s="257"/>
      <c r="L57" s="257"/>
      <c r="M57" s="257"/>
      <c r="N57" s="257"/>
      <c r="O57" s="257"/>
      <c r="P57" s="257"/>
      <c r="Q57" s="257"/>
      <c r="R57" s="257"/>
      <c r="S57" s="257"/>
      <c r="T57" s="257"/>
      <c r="U57" s="257"/>
      <c r="V57" s="257"/>
      <c r="W57" s="257"/>
      <c r="X57" s="31"/>
      <c r="Y57" s="6"/>
      <c r="Z57" s="6"/>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31"/>
      <c r="AX57" s="6"/>
    </row>
    <row r="58" spans="1:53" ht="13.95" customHeight="1" x14ac:dyDescent="0.3">
      <c r="A58" s="6"/>
      <c r="B58" s="33" t="s">
        <v>8</v>
      </c>
      <c r="C58" s="33"/>
      <c r="D58" s="33"/>
      <c r="E58" s="33"/>
      <c r="F58" s="33"/>
      <c r="G58" s="33"/>
      <c r="H58" s="33"/>
      <c r="I58" s="33"/>
      <c r="J58" s="33"/>
      <c r="K58" s="33"/>
      <c r="L58" s="33"/>
      <c r="M58" s="31" t="s">
        <v>9</v>
      </c>
      <c r="N58" s="33"/>
      <c r="O58" s="33"/>
      <c r="P58" s="33"/>
      <c r="Q58" s="33"/>
      <c r="R58" s="33"/>
      <c r="S58" s="33"/>
      <c r="T58" s="33"/>
      <c r="U58" s="33"/>
      <c r="V58" s="33"/>
      <c r="W58" s="33"/>
      <c r="X58" s="31"/>
      <c r="Y58" s="6"/>
      <c r="Z58" s="6"/>
      <c r="AA58" s="33" t="s">
        <v>8</v>
      </c>
      <c r="AB58" s="33"/>
      <c r="AC58" s="33"/>
      <c r="AD58" s="33"/>
      <c r="AE58" s="33"/>
      <c r="AF58" s="33"/>
      <c r="AG58" s="33"/>
      <c r="AH58" s="33"/>
      <c r="AI58" s="33"/>
      <c r="AJ58" s="33"/>
      <c r="AK58" s="33"/>
      <c r="AL58" s="31" t="s">
        <v>9</v>
      </c>
      <c r="AM58" s="33"/>
      <c r="AN58" s="33"/>
      <c r="AO58" s="33"/>
      <c r="AP58" s="33"/>
      <c r="AQ58" s="33"/>
      <c r="AR58" s="33"/>
      <c r="AS58" s="33"/>
      <c r="AT58" s="33"/>
      <c r="AU58" s="33"/>
      <c r="AV58" s="33"/>
      <c r="AW58" s="31"/>
      <c r="AX58" s="6"/>
    </row>
    <row r="59" spans="1:53" ht="13.95" customHeight="1" x14ac:dyDescent="0.3">
      <c r="A59" s="6"/>
      <c r="B59" s="257" t="str">
        <f ca="1">CONCATENATE("n² - ",C24,"n + ",D24)</f>
        <v>n² - 3n + 4</v>
      </c>
      <c r="C59" s="257"/>
      <c r="D59" s="257"/>
      <c r="E59" s="257"/>
      <c r="F59" s="257"/>
      <c r="G59" s="257"/>
      <c r="H59" s="257"/>
      <c r="I59" s="257"/>
      <c r="J59" s="257"/>
      <c r="K59" s="257"/>
      <c r="L59" s="257"/>
      <c r="M59" s="257" t="str">
        <f ca="1">CONCATENATE(P24,"n² - ",N24,"n + ",O24)</f>
        <v>2n² - 4n + 8</v>
      </c>
      <c r="N59" s="257"/>
      <c r="O59" s="257"/>
      <c r="P59" s="257"/>
      <c r="Q59" s="257"/>
      <c r="R59" s="257"/>
      <c r="S59" s="257"/>
      <c r="T59" s="257"/>
      <c r="U59" s="257"/>
      <c r="V59" s="257"/>
      <c r="W59" s="257"/>
      <c r="X59" s="31"/>
      <c r="Y59" s="6"/>
      <c r="Z59" s="6"/>
      <c r="AA59" s="257" t="str">
        <f ca="1">B59</f>
        <v>n² - 3n + 4</v>
      </c>
      <c r="AB59" s="257"/>
      <c r="AC59" s="257"/>
      <c r="AD59" s="257"/>
      <c r="AE59" s="257"/>
      <c r="AF59" s="257"/>
      <c r="AG59" s="257"/>
      <c r="AH59" s="257"/>
      <c r="AI59" s="257"/>
      <c r="AJ59" s="257"/>
      <c r="AK59" s="257"/>
      <c r="AL59" s="257" t="str">
        <f ca="1">M59</f>
        <v>2n² - 4n + 8</v>
      </c>
      <c r="AM59" s="257"/>
      <c r="AN59" s="257"/>
      <c r="AO59" s="257"/>
      <c r="AP59" s="257"/>
      <c r="AQ59" s="257"/>
      <c r="AR59" s="257"/>
      <c r="AS59" s="257"/>
      <c r="AT59" s="257"/>
      <c r="AU59" s="257"/>
      <c r="AV59" s="257"/>
      <c r="AW59" s="31"/>
      <c r="AX59" s="6"/>
    </row>
    <row r="60" spans="1:53" ht="13.95" customHeight="1" x14ac:dyDescent="0.3">
      <c r="A60" s="6"/>
      <c r="B60" s="257"/>
      <c r="C60" s="257"/>
      <c r="D60" s="257"/>
      <c r="E60" s="257"/>
      <c r="F60" s="257"/>
      <c r="G60" s="257"/>
      <c r="H60" s="257"/>
      <c r="I60" s="257"/>
      <c r="J60" s="257"/>
      <c r="K60" s="257"/>
      <c r="L60" s="257"/>
      <c r="M60" s="257"/>
      <c r="N60" s="257"/>
      <c r="O60" s="257"/>
      <c r="P60" s="257"/>
      <c r="Q60" s="257"/>
      <c r="R60" s="257"/>
      <c r="S60" s="257"/>
      <c r="T60" s="257"/>
      <c r="U60" s="257"/>
      <c r="V60" s="257"/>
      <c r="W60" s="257"/>
      <c r="X60" s="31"/>
      <c r="Y60" s="6"/>
      <c r="Z60" s="6"/>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31"/>
      <c r="AX60" s="6"/>
    </row>
    <row r="61" spans="1:53" ht="13.95" customHeight="1" x14ac:dyDescent="0.3">
      <c r="A61" s="6"/>
      <c r="B61" s="257"/>
      <c r="C61" s="257"/>
      <c r="D61" s="257"/>
      <c r="E61" s="257"/>
      <c r="F61" s="257"/>
      <c r="G61" s="257"/>
      <c r="H61" s="257"/>
      <c r="I61" s="257"/>
      <c r="J61" s="257"/>
      <c r="K61" s="257"/>
      <c r="L61" s="257"/>
      <c r="M61" s="257"/>
      <c r="N61" s="257"/>
      <c r="O61" s="257"/>
      <c r="P61" s="257"/>
      <c r="Q61" s="257"/>
      <c r="R61" s="257"/>
      <c r="S61" s="257"/>
      <c r="T61" s="257"/>
      <c r="U61" s="257"/>
      <c r="V61" s="257"/>
      <c r="W61" s="257"/>
      <c r="X61" s="31"/>
      <c r="Y61" s="6"/>
      <c r="Z61" s="6"/>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31"/>
      <c r="AX61" s="6"/>
    </row>
    <row r="62" spans="1:53" ht="13.95" customHeight="1" x14ac:dyDescent="0.3">
      <c r="A62" s="6"/>
      <c r="B62" s="33" t="s">
        <v>10</v>
      </c>
      <c r="C62" s="33"/>
      <c r="D62" s="33"/>
      <c r="E62" s="33"/>
      <c r="F62" s="33"/>
      <c r="G62" s="33"/>
      <c r="H62" s="33"/>
      <c r="I62" s="33"/>
      <c r="J62" s="33"/>
      <c r="K62" s="33"/>
      <c r="L62" s="33"/>
      <c r="M62" s="31" t="s">
        <v>11</v>
      </c>
      <c r="N62" s="33"/>
      <c r="O62" s="33"/>
      <c r="P62" s="33"/>
      <c r="Q62" s="33"/>
      <c r="R62" s="33"/>
      <c r="S62" s="33"/>
      <c r="T62" s="33"/>
      <c r="U62" s="33"/>
      <c r="V62" s="33"/>
      <c r="W62" s="33"/>
      <c r="X62" s="31"/>
      <c r="Y62" s="6"/>
      <c r="Z62" s="6"/>
      <c r="AA62" s="33" t="s">
        <v>10</v>
      </c>
      <c r="AB62" s="33"/>
      <c r="AC62" s="33"/>
      <c r="AD62" s="33"/>
      <c r="AE62" s="33"/>
      <c r="AF62" s="33"/>
      <c r="AG62" s="33"/>
      <c r="AH62" s="33"/>
      <c r="AI62" s="33"/>
      <c r="AJ62" s="33"/>
      <c r="AK62" s="33"/>
      <c r="AL62" s="31" t="s">
        <v>11</v>
      </c>
      <c r="AM62" s="33"/>
      <c r="AN62" s="33"/>
      <c r="AO62" s="33"/>
      <c r="AP62" s="33"/>
      <c r="AQ62" s="33"/>
      <c r="AR62" s="33"/>
      <c r="AS62" s="33"/>
      <c r="AT62" s="33"/>
      <c r="AU62" s="33"/>
      <c r="AV62" s="33"/>
      <c r="AW62" s="31"/>
      <c r="AX62" s="6"/>
      <c r="BA62" s="53"/>
    </row>
    <row r="63" spans="1:53" ht="13.95" customHeight="1" x14ac:dyDescent="0.3">
      <c r="A63" s="6"/>
      <c r="B63" s="257" t="str">
        <f ca="1">CONCATENATE(E28,"n² - ",C28,"n - ",D28)</f>
        <v>7n² - 5n - 3</v>
      </c>
      <c r="C63" s="257"/>
      <c r="D63" s="257"/>
      <c r="E63" s="257"/>
      <c r="F63" s="257"/>
      <c r="G63" s="257"/>
      <c r="H63" s="257"/>
      <c r="I63" s="257"/>
      <c r="J63" s="257"/>
      <c r="K63" s="257"/>
      <c r="L63" s="257"/>
      <c r="M63" s="257" t="str">
        <f ca="1">CONCATENATE("n³ + ",P28,"n² - ",N28,"n + ",O28)</f>
        <v>n³ + 4n² - 4n + 5</v>
      </c>
      <c r="N63" s="257"/>
      <c r="O63" s="257"/>
      <c r="P63" s="257"/>
      <c r="Q63" s="257"/>
      <c r="R63" s="257"/>
      <c r="S63" s="257"/>
      <c r="T63" s="257"/>
      <c r="U63" s="257"/>
      <c r="V63" s="257"/>
      <c r="W63" s="257"/>
      <c r="X63" s="31"/>
      <c r="Y63" s="6"/>
      <c r="Z63" s="6"/>
      <c r="AA63" s="257" t="str">
        <f ca="1">B63</f>
        <v>7n² - 5n - 3</v>
      </c>
      <c r="AB63" s="257"/>
      <c r="AC63" s="257"/>
      <c r="AD63" s="257"/>
      <c r="AE63" s="257"/>
      <c r="AF63" s="257"/>
      <c r="AG63" s="257"/>
      <c r="AH63" s="257"/>
      <c r="AI63" s="257"/>
      <c r="AJ63" s="257"/>
      <c r="AK63" s="257"/>
      <c r="AL63" s="257" t="str">
        <f ca="1">M63</f>
        <v>n³ + 4n² - 4n + 5</v>
      </c>
      <c r="AM63" s="257"/>
      <c r="AN63" s="257"/>
      <c r="AO63" s="257"/>
      <c r="AP63" s="257"/>
      <c r="AQ63" s="257"/>
      <c r="AR63" s="257"/>
      <c r="AS63" s="257"/>
      <c r="AT63" s="257"/>
      <c r="AU63" s="257"/>
      <c r="AV63" s="257"/>
      <c r="AW63" s="31"/>
      <c r="AX63" s="6"/>
    </row>
    <row r="64" spans="1:53" ht="13.95" customHeight="1" x14ac:dyDescent="0.3">
      <c r="A64" s="6"/>
      <c r="B64" s="257"/>
      <c r="C64" s="257"/>
      <c r="D64" s="257"/>
      <c r="E64" s="257"/>
      <c r="F64" s="257"/>
      <c r="G64" s="257"/>
      <c r="H64" s="257"/>
      <c r="I64" s="257"/>
      <c r="J64" s="257"/>
      <c r="K64" s="257"/>
      <c r="L64" s="257"/>
      <c r="M64" s="257"/>
      <c r="N64" s="257"/>
      <c r="O64" s="257"/>
      <c r="P64" s="257"/>
      <c r="Q64" s="257"/>
      <c r="R64" s="257"/>
      <c r="S64" s="257"/>
      <c r="T64" s="257"/>
      <c r="U64" s="257"/>
      <c r="V64" s="257"/>
      <c r="W64" s="257"/>
      <c r="X64" s="31"/>
      <c r="Y64" s="6"/>
      <c r="Z64" s="6"/>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31"/>
      <c r="AX64" s="6"/>
    </row>
    <row r="65" spans="1:50" ht="13.95" customHeight="1" x14ac:dyDescent="0.3">
      <c r="A65" s="6"/>
      <c r="B65" s="257"/>
      <c r="C65" s="257"/>
      <c r="D65" s="257"/>
      <c r="E65" s="257"/>
      <c r="F65" s="257"/>
      <c r="G65" s="257"/>
      <c r="H65" s="257"/>
      <c r="I65" s="257"/>
      <c r="J65" s="257"/>
      <c r="K65" s="257"/>
      <c r="L65" s="257"/>
      <c r="M65" s="257"/>
      <c r="N65" s="257"/>
      <c r="O65" s="257"/>
      <c r="P65" s="257"/>
      <c r="Q65" s="257"/>
      <c r="R65" s="257"/>
      <c r="S65" s="257"/>
      <c r="T65" s="257"/>
      <c r="U65" s="257"/>
      <c r="V65" s="257"/>
      <c r="W65" s="257"/>
      <c r="X65" s="31"/>
      <c r="Y65" s="6"/>
      <c r="Z65" s="6"/>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31"/>
      <c r="AX65" s="6"/>
    </row>
    <row r="66" spans="1:50" ht="13.95" customHeight="1" x14ac:dyDescent="0.3">
      <c r="A66" s="6"/>
      <c r="B66" s="31"/>
      <c r="C66" s="31"/>
      <c r="D66" s="31"/>
      <c r="E66" s="31"/>
      <c r="F66" s="31"/>
      <c r="G66" s="31"/>
      <c r="H66" s="31"/>
      <c r="I66" s="31"/>
      <c r="J66" s="31"/>
      <c r="K66" s="31"/>
      <c r="L66" s="31"/>
      <c r="M66" s="31"/>
      <c r="N66" s="31"/>
      <c r="O66" s="31"/>
      <c r="P66" s="31"/>
      <c r="Q66" s="31"/>
      <c r="R66" s="31"/>
      <c r="S66" s="31"/>
      <c r="T66" s="31"/>
      <c r="U66" s="31"/>
      <c r="V66" s="31"/>
      <c r="W66" s="31"/>
      <c r="X66" s="31"/>
      <c r="Y66" s="6"/>
      <c r="Z66" s="6"/>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6"/>
    </row>
    <row r="67" spans="1:50" ht="13.95" customHeight="1" x14ac:dyDescent="0.3">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spans="1:50" ht="13.95" customHeight="1" x14ac:dyDescent="0.3">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row>
  </sheetData>
  <sheetProtection algorithmName="SHA-512" hashValue="AYkX0gLz8Zm9vsY5Q2BG2uWJoY3oIfhHG+gF9RXJ1A69C9U0TpzrUECBSNSQLpd/a1IClPZO3sBYHexzdX4SwA==" saltValue="H42OWmnsoHDQEn0Ladmxlw==" spinCount="100000" sheet="1" objects="1" scenarios="1"/>
  <mergeCells count="52">
    <mergeCell ref="B59:L61"/>
    <mergeCell ref="M59:W61"/>
    <mergeCell ref="AA59:AK61"/>
    <mergeCell ref="AL59:AV61"/>
    <mergeCell ref="B63:L65"/>
    <mergeCell ref="M63:W65"/>
    <mergeCell ref="AA63:AK65"/>
    <mergeCell ref="AL63:AV65"/>
    <mergeCell ref="B51:L53"/>
    <mergeCell ref="M51:W53"/>
    <mergeCell ref="AA51:AK53"/>
    <mergeCell ref="AL51:AV53"/>
    <mergeCell ref="B55:L57"/>
    <mergeCell ref="M55:W57"/>
    <mergeCell ref="AA55:AK57"/>
    <mergeCell ref="AL55:AV57"/>
    <mergeCell ref="B43:L45"/>
    <mergeCell ref="M43:W45"/>
    <mergeCell ref="AA43:AK45"/>
    <mergeCell ref="AL43:AV45"/>
    <mergeCell ref="B47:L49"/>
    <mergeCell ref="M47:W49"/>
    <mergeCell ref="AA47:AK49"/>
    <mergeCell ref="AL47:AV49"/>
    <mergeCell ref="B29:L31"/>
    <mergeCell ref="M29:W31"/>
    <mergeCell ref="AA29:AK31"/>
    <mergeCell ref="AL29:AV31"/>
    <mergeCell ref="B36:S40"/>
    <mergeCell ref="AA36:AR40"/>
    <mergeCell ref="B21:L23"/>
    <mergeCell ref="M21:W23"/>
    <mergeCell ref="AA21:AK23"/>
    <mergeCell ref="AL21:AV23"/>
    <mergeCell ref="B25:L27"/>
    <mergeCell ref="M25:W27"/>
    <mergeCell ref="AA25:AK27"/>
    <mergeCell ref="AL25:AV27"/>
    <mergeCell ref="B13:L15"/>
    <mergeCell ref="M13:W15"/>
    <mergeCell ref="AA13:AK15"/>
    <mergeCell ref="AL13:AV15"/>
    <mergeCell ref="B17:L19"/>
    <mergeCell ref="M17:W19"/>
    <mergeCell ref="AA17:AK19"/>
    <mergeCell ref="AL17:AV19"/>
    <mergeCell ref="B2:S6"/>
    <mergeCell ref="AA2:AR6"/>
    <mergeCell ref="B9:L11"/>
    <mergeCell ref="M9:W11"/>
    <mergeCell ref="AA9:AK11"/>
    <mergeCell ref="AL9:AV11"/>
  </mergeCells>
  <hyperlinks>
    <hyperlink ref="A1" location="Contents!A1" display="Go Back" xr:uid="{00000000-0004-0000-2500-000000000000}"/>
  </hyperlink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AL98"/>
  <sheetViews>
    <sheetView zoomScaleNormal="100" workbookViewId="0">
      <selection activeCell="AB8" sqref="AB8"/>
    </sheetView>
  </sheetViews>
  <sheetFormatPr defaultColWidth="2.88671875" defaultRowHeight="14.4" x14ac:dyDescent="0.3"/>
  <cols>
    <col min="20" max="20" width="2.88671875" customWidth="1"/>
    <col min="26" max="26"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27" t="s">
        <v>13</v>
      </c>
      <c r="E2" s="227"/>
      <c r="F2" s="227"/>
      <c r="G2" s="227"/>
      <c r="H2" s="227"/>
      <c r="I2" s="227"/>
      <c r="J2" s="227"/>
      <c r="K2" s="227"/>
      <c r="L2" s="227"/>
      <c r="M2" s="227"/>
      <c r="N2" s="227"/>
      <c r="O2" s="227"/>
      <c r="P2" s="227"/>
      <c r="Q2" s="227"/>
      <c r="R2" s="227"/>
      <c r="S2" s="227"/>
      <c r="T2" s="227"/>
      <c r="U2" s="227"/>
      <c r="V2" s="227"/>
      <c r="W2" s="227"/>
      <c r="X2" s="227"/>
      <c r="Y2" s="227"/>
      <c r="Z2" s="227"/>
      <c r="AA2" s="3"/>
      <c r="AB2" s="3"/>
      <c r="AC2" s="3"/>
      <c r="AD2" s="3"/>
      <c r="AE2" s="3"/>
      <c r="AF2" s="3"/>
      <c r="AG2" s="3"/>
      <c r="AH2" s="3"/>
    </row>
    <row r="3" spans="1:34" x14ac:dyDescent="0.3">
      <c r="A3" s="3"/>
      <c r="B3" s="3"/>
      <c r="C3" s="3"/>
      <c r="D3" s="227"/>
      <c r="E3" s="227"/>
      <c r="F3" s="227"/>
      <c r="G3" s="227"/>
      <c r="H3" s="227"/>
      <c r="I3" s="227"/>
      <c r="J3" s="227"/>
      <c r="K3" s="227"/>
      <c r="L3" s="227"/>
      <c r="M3" s="227"/>
      <c r="N3" s="227"/>
      <c r="O3" s="227"/>
      <c r="P3" s="227"/>
      <c r="Q3" s="227"/>
      <c r="R3" s="227"/>
      <c r="S3" s="227"/>
      <c r="T3" s="227"/>
      <c r="U3" s="227"/>
      <c r="V3" s="227"/>
      <c r="W3" s="227"/>
      <c r="X3" s="227"/>
      <c r="Y3" s="227"/>
      <c r="Z3" s="227"/>
      <c r="AA3" s="3"/>
      <c r="AB3" s="3"/>
      <c r="AC3" s="3"/>
      <c r="AD3" s="3"/>
      <c r="AE3" s="3"/>
      <c r="AF3" s="3"/>
      <c r="AG3" s="3"/>
      <c r="AH3" s="3"/>
    </row>
    <row r="4" spans="1:34" x14ac:dyDescent="0.3">
      <c r="A4" s="3"/>
      <c r="B4" s="3"/>
      <c r="C4" s="3"/>
      <c r="D4" s="227"/>
      <c r="E4" s="227"/>
      <c r="F4" s="227"/>
      <c r="G4" s="227"/>
      <c r="H4" s="227"/>
      <c r="I4" s="227"/>
      <c r="J4" s="227"/>
      <c r="K4" s="227"/>
      <c r="L4" s="227"/>
      <c r="M4" s="227"/>
      <c r="N4" s="227"/>
      <c r="O4" s="227"/>
      <c r="P4" s="227"/>
      <c r="Q4" s="227"/>
      <c r="R4" s="227"/>
      <c r="S4" s="227"/>
      <c r="T4" s="227"/>
      <c r="U4" s="227"/>
      <c r="V4" s="227"/>
      <c r="W4" s="227"/>
      <c r="X4" s="227"/>
      <c r="Y4" s="227"/>
      <c r="Z4" s="227"/>
      <c r="AA4" s="3"/>
      <c r="AB4" s="3"/>
      <c r="AC4" s="3"/>
      <c r="AD4" s="3"/>
      <c r="AE4" s="3"/>
      <c r="AF4" s="3"/>
      <c r="AG4" s="3"/>
      <c r="AH4" s="3"/>
    </row>
    <row r="5" spans="1:34" x14ac:dyDescent="0.3">
      <c r="A5" s="3"/>
      <c r="B5" s="3"/>
      <c r="C5" s="3"/>
      <c r="D5" s="227"/>
      <c r="E5" s="227"/>
      <c r="F5" s="227"/>
      <c r="G5" s="227"/>
      <c r="H5" s="227"/>
      <c r="I5" s="227"/>
      <c r="J5" s="227"/>
      <c r="K5" s="227"/>
      <c r="L5" s="227"/>
      <c r="M5" s="227"/>
      <c r="N5" s="227"/>
      <c r="O5" s="227"/>
      <c r="P5" s="227"/>
      <c r="Q5" s="227"/>
      <c r="R5" s="227"/>
      <c r="S5" s="227"/>
      <c r="T5" s="227"/>
      <c r="U5" s="227"/>
      <c r="V5" s="227"/>
      <c r="W5" s="227"/>
      <c r="X5" s="227"/>
      <c r="Y5" s="227"/>
      <c r="Z5" s="227"/>
      <c r="AA5" s="3"/>
      <c r="AB5" s="3"/>
      <c r="AC5" s="3"/>
      <c r="AD5" s="3"/>
      <c r="AE5" s="3"/>
      <c r="AF5" s="3"/>
      <c r="AG5" s="3"/>
      <c r="AH5" s="3"/>
    </row>
    <row r="6" spans="1:34" x14ac:dyDescent="0.3">
      <c r="A6" s="3"/>
      <c r="B6" s="3"/>
      <c r="C6" s="3"/>
      <c r="D6" s="227"/>
      <c r="E6" s="227"/>
      <c r="F6" s="227"/>
      <c r="G6" s="227"/>
      <c r="H6" s="227"/>
      <c r="I6" s="227"/>
      <c r="J6" s="227"/>
      <c r="K6" s="227"/>
      <c r="L6" s="227"/>
      <c r="M6" s="227"/>
      <c r="N6" s="227"/>
      <c r="O6" s="227"/>
      <c r="P6" s="227"/>
      <c r="Q6" s="227"/>
      <c r="R6" s="227"/>
      <c r="S6" s="227"/>
      <c r="T6" s="227"/>
      <c r="U6" s="227"/>
      <c r="V6" s="227"/>
      <c r="W6" s="227"/>
      <c r="X6" s="227"/>
      <c r="Y6" s="227"/>
      <c r="Z6" s="227"/>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RANDBETWEEN(1,5)/10</f>
        <v>0.3</v>
      </c>
      <c r="F8" s="8">
        <f ca="1">RANDBETWEEN(1,5)/10</f>
        <v>0.2</v>
      </c>
      <c r="G8" s="8"/>
      <c r="H8" s="8"/>
      <c r="I8" s="8"/>
      <c r="J8" s="5"/>
      <c r="K8" s="5" t="s">
        <v>1</v>
      </c>
      <c r="L8" s="8">
        <f ca="1">RANDBETWEEN(6,9)/10</f>
        <v>0.6</v>
      </c>
      <c r="M8" s="8">
        <f ca="1">RANDBETWEEN(1,5)/10</f>
        <v>0.1</v>
      </c>
      <c r="N8" s="8"/>
      <c r="O8" s="8"/>
      <c r="P8" s="8"/>
      <c r="Q8" s="5"/>
      <c r="R8" s="5" t="s">
        <v>2</v>
      </c>
      <c r="S8" s="8">
        <f ca="1">RANDBETWEEN(6,9)/10</f>
        <v>0.6</v>
      </c>
      <c r="T8" s="8">
        <f ca="1">RANDBETWEEN(15,39)/10</f>
        <v>3.7</v>
      </c>
      <c r="U8" s="8"/>
      <c r="V8" s="8"/>
      <c r="W8" s="8"/>
      <c r="X8" s="5"/>
      <c r="Y8" s="5" t="s">
        <v>3</v>
      </c>
      <c r="Z8" s="8">
        <f ca="1">RANDBETWEEN(21,43)/10</f>
        <v>2.4</v>
      </c>
      <c r="AA8" s="8">
        <f ca="1">RANDBETWEEN(4,9)/10</f>
        <v>0.8</v>
      </c>
      <c r="AB8" s="8"/>
      <c r="AC8" s="8"/>
      <c r="AD8" s="8"/>
      <c r="AE8" s="5"/>
      <c r="AF8" s="3"/>
      <c r="AG8" s="3"/>
      <c r="AH8" s="3"/>
    </row>
    <row r="9" spans="1:34" ht="15" customHeight="1" x14ac:dyDescent="0.3">
      <c r="A9" s="3"/>
      <c r="B9" s="3"/>
      <c r="C9" s="3"/>
      <c r="D9" s="217" t="str">
        <f ca="1">CONCATENATE(E8," + ",F8)</f>
        <v>0.3 + 0.2</v>
      </c>
      <c r="E9" s="217"/>
      <c r="F9" s="217"/>
      <c r="G9" s="217"/>
      <c r="H9" s="217"/>
      <c r="I9" s="217"/>
      <c r="J9" s="217"/>
      <c r="K9" s="217" t="str">
        <f ca="1">CONCATENATE(L8," - ",M8)</f>
        <v>0.6 - 0.1</v>
      </c>
      <c r="L9" s="217"/>
      <c r="M9" s="217"/>
      <c r="N9" s="217"/>
      <c r="O9" s="217"/>
      <c r="P9" s="217"/>
      <c r="Q9" s="217"/>
      <c r="R9" s="217" t="str">
        <f ca="1">CONCATENATE(S8," + ",T8)</f>
        <v>0.6 + 3.7</v>
      </c>
      <c r="S9" s="217"/>
      <c r="T9" s="217"/>
      <c r="U9" s="217"/>
      <c r="V9" s="217"/>
      <c r="W9" s="217"/>
      <c r="X9" s="217"/>
      <c r="Y9" s="217" t="str">
        <f ca="1">CONCATENATE(Z8," - ",AA8)</f>
        <v>2.4 - 0.8</v>
      </c>
      <c r="Z9" s="217"/>
      <c r="AA9" s="217"/>
      <c r="AB9" s="217"/>
      <c r="AC9" s="217"/>
      <c r="AD9" s="217"/>
      <c r="AE9" s="217"/>
      <c r="AF9" s="3"/>
      <c r="AG9" s="3"/>
      <c r="AH9" s="3"/>
    </row>
    <row r="10" spans="1:34"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3"/>
      <c r="B11" s="3"/>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4" ht="15" customHeight="1" x14ac:dyDescent="0.3">
      <c r="A12" s="3"/>
      <c r="B12" s="3"/>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4" x14ac:dyDescent="0.3">
      <c r="A13" s="3"/>
      <c r="B13" s="3"/>
      <c r="C13" s="3"/>
      <c r="D13" s="5" t="s">
        <v>4</v>
      </c>
      <c r="E13" s="8">
        <f ca="1">(RANDBETWEEN(1,4)*2+1)/20</f>
        <v>0.25</v>
      </c>
      <c r="F13" s="8">
        <f ca="1">RANDBETWEEN(3,9)/10</f>
        <v>0.9</v>
      </c>
      <c r="G13" s="8"/>
      <c r="H13" s="8"/>
      <c r="I13" s="8"/>
      <c r="J13" s="5"/>
      <c r="K13" s="5" t="s">
        <v>5</v>
      </c>
      <c r="L13" s="8">
        <f ca="1">RANDBETWEEN(51,99)/100</f>
        <v>0.95</v>
      </c>
      <c r="M13" s="8">
        <f ca="1">RANDBETWEEN(1,5)/10</f>
        <v>0.4</v>
      </c>
      <c r="N13" s="8"/>
      <c r="O13" s="8"/>
      <c r="P13" s="8"/>
      <c r="Q13" s="5"/>
      <c r="R13" s="5" t="s">
        <v>6</v>
      </c>
      <c r="S13" s="8">
        <f ca="1">RANDBETWEEN(251,499)/1000</f>
        <v>0.439</v>
      </c>
      <c r="T13" s="8">
        <f ca="1">RANDBETWEEN(11,49)/100</f>
        <v>0.41</v>
      </c>
      <c r="U13" s="8"/>
      <c r="V13" s="8"/>
      <c r="W13" s="8"/>
      <c r="X13" s="5"/>
      <c r="Y13" s="5" t="s">
        <v>7</v>
      </c>
      <c r="Z13" s="8">
        <f ca="1">RANDBETWEEN(4,9)/10</f>
        <v>0.5</v>
      </c>
      <c r="AA13" s="8">
        <f ca="1">RANDBETWEEN(11,39)/100</f>
        <v>0.35</v>
      </c>
      <c r="AB13" s="8"/>
      <c r="AC13" s="8"/>
      <c r="AD13" s="8"/>
      <c r="AE13" s="5"/>
      <c r="AF13" s="3"/>
      <c r="AG13" s="3"/>
      <c r="AH13" s="3"/>
    </row>
    <row r="14" spans="1:34" ht="15" customHeight="1" x14ac:dyDescent="0.3">
      <c r="A14" s="3"/>
      <c r="B14" s="3"/>
      <c r="C14" s="3"/>
      <c r="D14" s="217" t="str">
        <f ca="1">CONCATENATE(E13," + ",F13)</f>
        <v>0.25 + 0.9</v>
      </c>
      <c r="E14" s="217"/>
      <c r="F14" s="217"/>
      <c r="G14" s="217"/>
      <c r="H14" s="217"/>
      <c r="I14" s="217"/>
      <c r="J14" s="217"/>
      <c r="K14" s="217" t="str">
        <f ca="1">CONCATENATE(L13," - ",M13)</f>
        <v>0.95 - 0.4</v>
      </c>
      <c r="L14" s="217"/>
      <c r="M14" s="217"/>
      <c r="N14" s="217"/>
      <c r="O14" s="217"/>
      <c r="P14" s="217"/>
      <c r="Q14" s="217"/>
      <c r="R14" s="217" t="str">
        <f ca="1">CONCATENATE(S13," + ",T13)</f>
        <v>0.439 + 0.41</v>
      </c>
      <c r="S14" s="217"/>
      <c r="T14" s="217"/>
      <c r="U14" s="217"/>
      <c r="V14" s="217"/>
      <c r="W14" s="217"/>
      <c r="X14" s="217"/>
      <c r="Y14" s="217" t="str">
        <f ca="1">CONCATENATE(Z13," - ",AA13)</f>
        <v>0.5 - 0.35</v>
      </c>
      <c r="Z14" s="217"/>
      <c r="AA14" s="217"/>
      <c r="AB14" s="217"/>
      <c r="AC14" s="217"/>
      <c r="AD14" s="217"/>
      <c r="AE14" s="217"/>
      <c r="AF14" s="3"/>
      <c r="AG14" s="3"/>
      <c r="AH14" s="3"/>
    </row>
    <row r="15" spans="1:34"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4" ht="15" customHeight="1" x14ac:dyDescent="0.3">
      <c r="A16" s="3"/>
      <c r="B16" s="3"/>
      <c r="C16" s="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4" ht="15" customHeight="1" x14ac:dyDescent="0.3">
      <c r="A17" s="3"/>
      <c r="B17" s="3"/>
      <c r="C17" s="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row>
    <row r="18" spans="1:34" x14ac:dyDescent="0.3">
      <c r="A18" s="3"/>
      <c r="B18" s="3"/>
      <c r="C18" s="3"/>
      <c r="D18" s="5" t="s">
        <v>8</v>
      </c>
      <c r="E18" s="8">
        <f ca="1">RANDBETWEEN(4,9)/10</f>
        <v>0.4</v>
      </c>
      <c r="F18" s="8">
        <f ca="1">RANDBETWEEN(151,449)/1000</f>
        <v>0.191</v>
      </c>
      <c r="G18" s="8"/>
      <c r="H18" s="8"/>
      <c r="I18" s="8"/>
      <c r="J18" s="5"/>
      <c r="K18" s="5" t="s">
        <v>9</v>
      </c>
      <c r="L18" s="8">
        <f ca="1">RANDBETWEEN(-20,-5)/10</f>
        <v>-1.1000000000000001</v>
      </c>
      <c r="M18" s="8">
        <f ca="1">RANDBETWEEN(25,55)/10</f>
        <v>3.4</v>
      </c>
      <c r="N18" s="8"/>
      <c r="O18" s="8"/>
      <c r="P18" s="8"/>
      <c r="Q18" s="5"/>
      <c r="R18" s="5" t="s">
        <v>10</v>
      </c>
      <c r="S18" s="8">
        <f ca="1">RANDBETWEEN(-79,-31)/10</f>
        <v>-6.8</v>
      </c>
      <c r="T18" s="8">
        <f ca="1">RANDBETWEEN(21,49)/10</f>
        <v>2.1</v>
      </c>
      <c r="U18" s="8"/>
      <c r="V18" s="8"/>
      <c r="W18" s="8"/>
      <c r="X18" s="5"/>
      <c r="Y18" s="5" t="s">
        <v>11</v>
      </c>
      <c r="Z18" s="8">
        <f ca="1">RANDBETWEEN(-99000,-21000)/10000</f>
        <v>-8.2482000000000006</v>
      </c>
      <c r="AA18" s="8">
        <f ca="1">RANDBETWEEN(150,499)/100</f>
        <v>1.73</v>
      </c>
      <c r="AB18" s="8"/>
      <c r="AC18" s="8"/>
      <c r="AD18" s="8"/>
      <c r="AE18" s="5"/>
      <c r="AF18" s="6"/>
      <c r="AG18" s="5"/>
      <c r="AH18" s="3"/>
    </row>
    <row r="19" spans="1:34" ht="15" customHeight="1" x14ac:dyDescent="0.3">
      <c r="A19" s="3"/>
      <c r="B19" s="3"/>
      <c r="C19" s="3"/>
      <c r="D19" s="217" t="str">
        <f ca="1">CONCATENATE(E18," - ",F18)</f>
        <v>0.4 - 0.191</v>
      </c>
      <c r="E19" s="217"/>
      <c r="F19" s="217"/>
      <c r="G19" s="217"/>
      <c r="H19" s="217"/>
      <c r="I19" s="217"/>
      <c r="J19" s="217"/>
      <c r="K19" s="217" t="str">
        <f ca="1">CONCATENATE(L18," + ",M18)</f>
        <v>-1.1 + 3.4</v>
      </c>
      <c r="L19" s="217"/>
      <c r="M19" s="217"/>
      <c r="N19" s="217"/>
      <c r="O19" s="217"/>
      <c r="P19" s="217"/>
      <c r="Q19" s="217"/>
      <c r="R19" s="217" t="str">
        <f ca="1">CONCATENATE(S18," - ",T18)</f>
        <v>-6.8 - 2.1</v>
      </c>
      <c r="S19" s="217"/>
      <c r="T19" s="217"/>
      <c r="U19" s="217"/>
      <c r="V19" s="217"/>
      <c r="W19" s="217"/>
      <c r="X19" s="217"/>
      <c r="Y19" s="216" t="str">
        <f ca="1">CONCATENATE(Z18," - ",AA18)</f>
        <v>-8.2482 - 1.73</v>
      </c>
      <c r="Z19" s="216"/>
      <c r="AA19" s="216"/>
      <c r="AB19" s="216"/>
      <c r="AC19" s="216"/>
      <c r="AD19" s="216"/>
      <c r="AE19" s="216"/>
      <c r="AF19" s="3"/>
      <c r="AG19" s="3"/>
      <c r="AH19" s="3"/>
    </row>
    <row r="20" spans="1:34" ht="15" customHeight="1" x14ac:dyDescent="0.3">
      <c r="A20" s="3"/>
      <c r="B20" s="3"/>
      <c r="C20" s="3"/>
      <c r="D20" s="217"/>
      <c r="E20" s="217"/>
      <c r="F20" s="217"/>
      <c r="G20" s="217"/>
      <c r="H20" s="217"/>
      <c r="I20" s="217"/>
      <c r="J20" s="217"/>
      <c r="K20" s="217"/>
      <c r="L20" s="217"/>
      <c r="M20" s="217"/>
      <c r="N20" s="217"/>
      <c r="O20" s="217"/>
      <c r="P20" s="217"/>
      <c r="Q20" s="217"/>
      <c r="R20" s="217"/>
      <c r="S20" s="217"/>
      <c r="T20" s="217"/>
      <c r="U20" s="217"/>
      <c r="V20" s="217"/>
      <c r="W20" s="217"/>
      <c r="X20" s="217"/>
      <c r="Y20" s="216"/>
      <c r="Z20" s="216"/>
      <c r="AA20" s="216"/>
      <c r="AB20" s="216"/>
      <c r="AC20" s="216"/>
      <c r="AD20" s="216"/>
      <c r="AE20" s="216"/>
      <c r="AF20" s="3"/>
      <c r="AG20" s="3"/>
      <c r="AH20" s="3"/>
    </row>
    <row r="21" spans="1:34" ht="15" customHeight="1" x14ac:dyDescent="0.3">
      <c r="A21" s="3"/>
      <c r="B21" s="3"/>
      <c r="C21" s="3"/>
      <c r="D21" s="217"/>
      <c r="E21" s="217"/>
      <c r="F21" s="217"/>
      <c r="G21" s="217"/>
      <c r="H21" s="217"/>
      <c r="I21" s="217"/>
      <c r="J21" s="217"/>
      <c r="K21" s="217"/>
      <c r="L21" s="217"/>
      <c r="M21" s="217"/>
      <c r="N21" s="217"/>
      <c r="O21" s="217"/>
      <c r="P21" s="217"/>
      <c r="Q21" s="217"/>
      <c r="R21" s="217"/>
      <c r="S21" s="217"/>
      <c r="T21" s="217"/>
      <c r="U21" s="217"/>
      <c r="V21" s="217"/>
      <c r="W21" s="217"/>
      <c r="X21" s="217"/>
      <c r="Y21" s="216"/>
      <c r="Z21" s="216"/>
      <c r="AA21" s="216"/>
      <c r="AB21" s="216"/>
      <c r="AC21" s="216"/>
      <c r="AD21" s="216"/>
      <c r="AE21" s="216"/>
      <c r="AF21" s="3"/>
      <c r="AG21" s="3"/>
      <c r="AH21" s="3"/>
    </row>
    <row r="22" spans="1:34" ht="15" customHeight="1" x14ac:dyDescent="0.3">
      <c r="A22" s="3"/>
      <c r="B22" s="3"/>
      <c r="C22" s="3"/>
      <c r="D22" s="217"/>
      <c r="E22" s="217"/>
      <c r="F22" s="217"/>
      <c r="G22" s="217"/>
      <c r="H22" s="217"/>
      <c r="I22" s="217"/>
      <c r="J22" s="217"/>
      <c r="K22" s="217"/>
      <c r="L22" s="217"/>
      <c r="M22" s="217"/>
      <c r="N22" s="217"/>
      <c r="O22" s="217"/>
      <c r="P22" s="217"/>
      <c r="Q22" s="217"/>
      <c r="R22" s="217"/>
      <c r="S22" s="217"/>
      <c r="T22" s="217"/>
      <c r="U22" s="217"/>
      <c r="V22" s="217"/>
      <c r="W22" s="217"/>
      <c r="X22" s="217"/>
      <c r="Y22" s="216"/>
      <c r="Z22" s="216"/>
      <c r="AA22" s="216"/>
      <c r="AB22" s="216"/>
      <c r="AC22" s="216"/>
      <c r="AD22" s="216"/>
      <c r="AE22" s="216"/>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27" t="str">
        <f>D2</f>
        <v>Adding and Subtracting Decimals</v>
      </c>
      <c r="E27" s="227"/>
      <c r="F27" s="227"/>
      <c r="G27" s="227"/>
      <c r="H27" s="227"/>
      <c r="I27" s="227"/>
      <c r="J27" s="227"/>
      <c r="K27" s="227"/>
      <c r="L27" s="227"/>
      <c r="M27" s="227"/>
      <c r="N27" s="227"/>
      <c r="O27" s="227"/>
      <c r="P27" s="227"/>
      <c r="Q27" s="227"/>
      <c r="R27" s="227"/>
      <c r="S27" s="227"/>
      <c r="T27" s="227"/>
      <c r="U27" s="227"/>
      <c r="V27" s="227"/>
      <c r="W27" s="227"/>
      <c r="X27" s="227"/>
      <c r="Y27" s="227"/>
      <c r="Z27" s="227"/>
      <c r="AA27" s="3"/>
      <c r="AB27" s="3"/>
      <c r="AC27" s="3"/>
      <c r="AD27" s="3"/>
      <c r="AE27" s="3"/>
      <c r="AF27" s="3"/>
      <c r="AG27" s="3"/>
      <c r="AH27" s="3"/>
    </row>
    <row r="28" spans="1:34" x14ac:dyDescent="0.3">
      <c r="A28" s="3"/>
      <c r="B28" s="3"/>
      <c r="C28" s="3"/>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3"/>
      <c r="AB28" s="3"/>
      <c r="AC28" s="3"/>
      <c r="AD28" s="3"/>
      <c r="AE28" s="3"/>
      <c r="AF28" s="3"/>
      <c r="AG28" s="3"/>
      <c r="AH28" s="3"/>
    </row>
    <row r="29" spans="1:34" x14ac:dyDescent="0.3">
      <c r="A29" s="3"/>
      <c r="B29" s="3"/>
      <c r="C29" s="3"/>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3"/>
      <c r="AB29" s="3"/>
      <c r="AC29" s="3"/>
      <c r="AD29" s="3"/>
      <c r="AE29" s="3"/>
      <c r="AF29" s="3"/>
      <c r="AG29" s="3"/>
      <c r="AH29" s="3"/>
    </row>
    <row r="30" spans="1:34" x14ac:dyDescent="0.3">
      <c r="A30" s="3"/>
      <c r="B30" s="3"/>
      <c r="C30" s="3"/>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3"/>
      <c r="AB30" s="3"/>
      <c r="AC30" s="3"/>
      <c r="AD30" s="3"/>
      <c r="AE30" s="3"/>
      <c r="AF30" s="3"/>
      <c r="AG30" s="3"/>
      <c r="AH30" s="3"/>
    </row>
    <row r="31" spans="1:34" x14ac:dyDescent="0.3">
      <c r="A31" s="3"/>
      <c r="B31" s="3"/>
      <c r="C31" s="3"/>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0.3 + 0.2</v>
      </c>
      <c r="E34" s="228"/>
      <c r="F34" s="228"/>
      <c r="G34" s="228"/>
      <c r="H34" s="228"/>
      <c r="I34" s="228"/>
      <c r="J34" s="228"/>
      <c r="K34" s="228" t="str">
        <f ca="1">K9</f>
        <v>0.6 - 0.1</v>
      </c>
      <c r="L34" s="228"/>
      <c r="M34" s="228"/>
      <c r="N34" s="228"/>
      <c r="O34" s="228"/>
      <c r="P34" s="228"/>
      <c r="Q34" s="228"/>
      <c r="R34" s="228" t="str">
        <f ca="1">R9</f>
        <v>0.6 + 3.7</v>
      </c>
      <c r="S34" s="228"/>
      <c r="T34" s="228"/>
      <c r="U34" s="228"/>
      <c r="V34" s="228"/>
      <c r="W34" s="228"/>
      <c r="X34" s="228"/>
      <c r="Y34" s="228" t="str">
        <f ca="1">Y9</f>
        <v>2.4 - 0.8</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0.25 + 0.9</v>
      </c>
      <c r="E39" s="228"/>
      <c r="F39" s="228"/>
      <c r="G39" s="228"/>
      <c r="H39" s="228"/>
      <c r="I39" s="228"/>
      <c r="J39" s="228"/>
      <c r="K39" s="228" t="str">
        <f ca="1">K14</f>
        <v>0.95 - 0.4</v>
      </c>
      <c r="L39" s="228"/>
      <c r="M39" s="228"/>
      <c r="N39" s="228"/>
      <c r="O39" s="228"/>
      <c r="P39" s="228"/>
      <c r="Q39" s="228"/>
      <c r="R39" s="228" t="str">
        <f ca="1">R14</f>
        <v>0.439 + 0.41</v>
      </c>
      <c r="S39" s="228"/>
      <c r="T39" s="228"/>
      <c r="U39" s="228"/>
      <c r="V39" s="228"/>
      <c r="W39" s="228"/>
      <c r="X39" s="228"/>
      <c r="Y39" s="228" t="str">
        <f ca="1">Y14</f>
        <v>0.5 - 0.35</v>
      </c>
      <c r="Z39" s="228"/>
      <c r="AA39" s="228"/>
      <c r="AB39" s="228"/>
      <c r="AC39" s="228"/>
      <c r="AD39" s="228"/>
      <c r="AE39" s="228"/>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28" t="str">
        <f ca="1">D19</f>
        <v>0.4 - 0.191</v>
      </c>
      <c r="E44" s="228"/>
      <c r="F44" s="228"/>
      <c r="G44" s="228"/>
      <c r="H44" s="228"/>
      <c r="I44" s="228"/>
      <c r="J44" s="228"/>
      <c r="K44" s="228" t="str">
        <f ca="1">K19</f>
        <v>-1.1 + 3.4</v>
      </c>
      <c r="L44" s="228"/>
      <c r="M44" s="228"/>
      <c r="N44" s="228"/>
      <c r="O44" s="228"/>
      <c r="P44" s="228"/>
      <c r="Q44" s="228"/>
      <c r="R44" s="228" t="str">
        <f ca="1">R19</f>
        <v>-6.8 - 2.1</v>
      </c>
      <c r="S44" s="228"/>
      <c r="T44" s="228"/>
      <c r="U44" s="228"/>
      <c r="V44" s="228"/>
      <c r="W44" s="228"/>
      <c r="X44" s="228"/>
      <c r="Y44" s="229" t="str">
        <f ca="1">Y19</f>
        <v>-8.2482 - 1.73</v>
      </c>
      <c r="Z44" s="229"/>
      <c r="AA44" s="229"/>
      <c r="AB44" s="229"/>
      <c r="AC44" s="229"/>
      <c r="AD44" s="229"/>
      <c r="AE44" s="229"/>
      <c r="AF44" s="3"/>
      <c r="AG44" s="3"/>
      <c r="AH44" s="3"/>
    </row>
    <row r="45" spans="1:38" ht="15" customHeight="1" x14ac:dyDescent="0.3">
      <c r="A45" s="3"/>
      <c r="B45" s="3"/>
      <c r="C45" s="3"/>
      <c r="D45" s="228"/>
      <c r="E45" s="228"/>
      <c r="F45" s="228"/>
      <c r="G45" s="228"/>
      <c r="H45" s="228"/>
      <c r="I45" s="228"/>
      <c r="J45" s="228"/>
      <c r="K45" s="228"/>
      <c r="L45" s="228"/>
      <c r="M45" s="228"/>
      <c r="N45" s="228"/>
      <c r="O45" s="228"/>
      <c r="P45" s="228"/>
      <c r="Q45" s="228"/>
      <c r="R45" s="228"/>
      <c r="S45" s="228"/>
      <c r="T45" s="228"/>
      <c r="U45" s="228"/>
      <c r="V45" s="228"/>
      <c r="W45" s="228"/>
      <c r="X45" s="228"/>
      <c r="Y45" s="229"/>
      <c r="Z45" s="229"/>
      <c r="AA45" s="229"/>
      <c r="AB45" s="229"/>
      <c r="AC45" s="229"/>
      <c r="AD45" s="229"/>
      <c r="AE45" s="229"/>
      <c r="AF45" s="3"/>
      <c r="AG45" s="3"/>
      <c r="AH45" s="3"/>
    </row>
    <row r="46" spans="1:38" ht="15" customHeight="1" x14ac:dyDescent="0.3">
      <c r="A46" s="3"/>
      <c r="B46" s="3"/>
      <c r="C46" s="3"/>
      <c r="D46" s="228"/>
      <c r="E46" s="228"/>
      <c r="F46" s="228"/>
      <c r="G46" s="228"/>
      <c r="H46" s="228"/>
      <c r="I46" s="228"/>
      <c r="J46" s="228"/>
      <c r="K46" s="228"/>
      <c r="L46" s="228"/>
      <c r="M46" s="228"/>
      <c r="N46" s="228"/>
      <c r="O46" s="228"/>
      <c r="P46" s="228"/>
      <c r="Q46" s="228"/>
      <c r="R46" s="228"/>
      <c r="S46" s="228"/>
      <c r="T46" s="228"/>
      <c r="U46" s="228"/>
      <c r="V46" s="228"/>
      <c r="W46" s="228"/>
      <c r="X46" s="228"/>
      <c r="Y46" s="229"/>
      <c r="Z46" s="229"/>
      <c r="AA46" s="229"/>
      <c r="AB46" s="229"/>
      <c r="AC46" s="229"/>
      <c r="AD46" s="229"/>
      <c r="AE46" s="229"/>
      <c r="AF46" s="3"/>
      <c r="AG46" s="3"/>
      <c r="AH46" s="3"/>
    </row>
    <row r="47" spans="1:38" ht="15" customHeight="1" x14ac:dyDescent="0.3">
      <c r="A47" s="3"/>
      <c r="B47" s="3"/>
      <c r="C47" s="3"/>
      <c r="D47" s="228"/>
      <c r="E47" s="228"/>
      <c r="F47" s="228"/>
      <c r="G47" s="228"/>
      <c r="H47" s="228"/>
      <c r="I47" s="228"/>
      <c r="J47" s="228"/>
      <c r="K47" s="228"/>
      <c r="L47" s="228"/>
      <c r="M47" s="228"/>
      <c r="N47" s="228"/>
      <c r="O47" s="228"/>
      <c r="P47" s="228"/>
      <c r="Q47" s="228"/>
      <c r="R47" s="228"/>
      <c r="S47" s="228"/>
      <c r="T47" s="228"/>
      <c r="U47" s="228"/>
      <c r="V47" s="228"/>
      <c r="W47" s="228"/>
      <c r="X47" s="228"/>
      <c r="Y47" s="229"/>
      <c r="Z47" s="229"/>
      <c r="AA47" s="229"/>
      <c r="AB47" s="229"/>
      <c r="AC47" s="229"/>
      <c r="AD47" s="229"/>
      <c r="AE47" s="229"/>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Adding and Subtracting Decimals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x14ac:dyDescent="0.3">
      <c r="A58" s="3"/>
      <c r="B58" s="3"/>
      <c r="C58" s="1"/>
      <c r="D58" s="230">
        <f ca="1">E8+F8</f>
        <v>0.5</v>
      </c>
      <c r="E58" s="230"/>
      <c r="F58" s="230"/>
      <c r="G58" s="230"/>
      <c r="H58" s="230"/>
      <c r="I58" s="230"/>
      <c r="J58" s="230"/>
      <c r="K58" s="230">
        <f ca="1">L8-M8</f>
        <v>0.5</v>
      </c>
      <c r="L58" s="230"/>
      <c r="M58" s="230"/>
      <c r="N58" s="230"/>
      <c r="O58" s="230"/>
      <c r="P58" s="230"/>
      <c r="Q58" s="230"/>
      <c r="R58" s="230">
        <f ca="1">S8+T8</f>
        <v>4.3</v>
      </c>
      <c r="S58" s="230"/>
      <c r="T58" s="230"/>
      <c r="U58" s="230"/>
      <c r="V58" s="230"/>
      <c r="W58" s="230"/>
      <c r="X58" s="230"/>
      <c r="Y58" s="230">
        <f ca="1">Z8-AA8</f>
        <v>1.5999999999999999</v>
      </c>
      <c r="Z58" s="230"/>
      <c r="AA58" s="230"/>
      <c r="AB58" s="230"/>
      <c r="AC58" s="230"/>
      <c r="AD58" s="230"/>
      <c r="AE58" s="230"/>
      <c r="AF58" s="1"/>
      <c r="AG58" s="3"/>
      <c r="AH58" s="3"/>
    </row>
    <row r="59" spans="1:34"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x14ac:dyDescent="0.3">
      <c r="A63" s="3"/>
      <c r="B63" s="3"/>
      <c r="C63" s="1"/>
      <c r="D63" s="230">
        <f ca="1">E13+F13</f>
        <v>1.1499999999999999</v>
      </c>
      <c r="E63" s="230"/>
      <c r="F63" s="230"/>
      <c r="G63" s="230"/>
      <c r="H63" s="230"/>
      <c r="I63" s="230"/>
      <c r="J63" s="230"/>
      <c r="K63" s="230">
        <f ca="1">L13-M13</f>
        <v>0.54999999999999993</v>
      </c>
      <c r="L63" s="230"/>
      <c r="M63" s="230"/>
      <c r="N63" s="230"/>
      <c r="O63" s="230"/>
      <c r="P63" s="230"/>
      <c r="Q63" s="230"/>
      <c r="R63" s="230">
        <f ca="1">S13+T13</f>
        <v>0.84899999999999998</v>
      </c>
      <c r="S63" s="230"/>
      <c r="T63" s="230"/>
      <c r="U63" s="230"/>
      <c r="V63" s="230"/>
      <c r="W63" s="230"/>
      <c r="X63" s="230"/>
      <c r="Y63" s="230">
        <f ca="1">Z13-AA13</f>
        <v>0.15000000000000002</v>
      </c>
      <c r="Z63" s="230"/>
      <c r="AA63" s="230"/>
      <c r="AB63" s="230"/>
      <c r="AC63" s="230"/>
      <c r="AD63" s="230"/>
      <c r="AE63" s="230"/>
      <c r="AF63" s="1"/>
      <c r="AG63" s="3"/>
      <c r="AH63" s="3"/>
    </row>
    <row r="64" spans="1:34"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x14ac:dyDescent="0.3">
      <c r="A68" s="3"/>
      <c r="B68" s="3"/>
      <c r="C68" s="1"/>
      <c r="D68" s="230">
        <f ca="1">E18-F18</f>
        <v>0.20900000000000002</v>
      </c>
      <c r="E68" s="230"/>
      <c r="F68" s="230"/>
      <c r="G68" s="230"/>
      <c r="H68" s="230"/>
      <c r="I68" s="230"/>
      <c r="J68" s="230"/>
      <c r="K68" s="230">
        <f ca="1">L18+M18</f>
        <v>2.2999999999999998</v>
      </c>
      <c r="L68" s="230"/>
      <c r="M68" s="230"/>
      <c r="N68" s="230"/>
      <c r="O68" s="230"/>
      <c r="P68" s="230"/>
      <c r="Q68" s="230"/>
      <c r="R68" s="230">
        <f ca="1">S18-T18</f>
        <v>-8.9</v>
      </c>
      <c r="S68" s="230"/>
      <c r="T68" s="230"/>
      <c r="U68" s="230"/>
      <c r="V68" s="230"/>
      <c r="W68" s="230"/>
      <c r="X68" s="230"/>
      <c r="Y68" s="230">
        <f ca="1">Z18-AA18</f>
        <v>-9.9782000000000011</v>
      </c>
      <c r="Z68" s="230"/>
      <c r="AA68" s="230"/>
      <c r="AB68" s="230"/>
      <c r="AC68" s="230"/>
      <c r="AD68" s="230"/>
      <c r="AE68" s="230"/>
      <c r="AF68" s="1"/>
      <c r="AG68" s="3"/>
      <c r="AH68" s="3"/>
    </row>
    <row r="69" spans="1:34"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Adding and Subtracting Decimals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0.5</v>
      </c>
      <c r="E83" s="230"/>
      <c r="F83" s="230"/>
      <c r="G83" s="230"/>
      <c r="H83" s="230"/>
      <c r="I83" s="230"/>
      <c r="J83" s="230"/>
      <c r="K83" s="230">
        <f ca="1">K58</f>
        <v>0.5</v>
      </c>
      <c r="L83" s="230"/>
      <c r="M83" s="230"/>
      <c r="N83" s="230"/>
      <c r="O83" s="230"/>
      <c r="P83" s="230"/>
      <c r="Q83" s="230"/>
      <c r="R83" s="230">
        <f ca="1">R58</f>
        <v>4.3</v>
      </c>
      <c r="S83" s="230"/>
      <c r="T83" s="230"/>
      <c r="U83" s="230"/>
      <c r="V83" s="230"/>
      <c r="W83" s="230"/>
      <c r="X83" s="230"/>
      <c r="Y83" s="230">
        <f ca="1">Y58</f>
        <v>1.5999999999999999</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1.1499999999999999</v>
      </c>
      <c r="E88" s="230"/>
      <c r="F88" s="230"/>
      <c r="G88" s="230"/>
      <c r="H88" s="230"/>
      <c r="I88" s="230"/>
      <c r="J88" s="230"/>
      <c r="K88" s="230">
        <f ca="1">K63</f>
        <v>0.54999999999999993</v>
      </c>
      <c r="L88" s="230"/>
      <c r="M88" s="230"/>
      <c r="N88" s="230"/>
      <c r="O88" s="230"/>
      <c r="P88" s="230"/>
      <c r="Q88" s="230"/>
      <c r="R88" s="230">
        <f ca="1">R63</f>
        <v>0.84899999999999998</v>
      </c>
      <c r="S88" s="230"/>
      <c r="T88" s="230"/>
      <c r="U88" s="230"/>
      <c r="V88" s="230"/>
      <c r="W88" s="230"/>
      <c r="X88" s="230"/>
      <c r="Y88" s="230">
        <f ca="1">Y63</f>
        <v>0.15000000000000002</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0.20900000000000002</v>
      </c>
      <c r="E93" s="230"/>
      <c r="F93" s="230"/>
      <c r="G93" s="230"/>
      <c r="H93" s="230"/>
      <c r="I93" s="230"/>
      <c r="J93" s="230"/>
      <c r="K93" s="230">
        <f ca="1">K68</f>
        <v>2.2999999999999998</v>
      </c>
      <c r="L93" s="230"/>
      <c r="M93" s="230"/>
      <c r="N93" s="230"/>
      <c r="O93" s="230"/>
      <c r="P93" s="230"/>
      <c r="Q93" s="230"/>
      <c r="R93" s="230">
        <f ca="1">R68</f>
        <v>-8.9</v>
      </c>
      <c r="S93" s="230"/>
      <c r="T93" s="230"/>
      <c r="U93" s="230"/>
      <c r="V93" s="230"/>
      <c r="W93" s="230"/>
      <c r="X93" s="230"/>
      <c r="Y93" s="230">
        <f ca="1">Y68</f>
        <v>-9.9782000000000011</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1kUNBYKmmvhytBBZr0kdJBWGeiEm9MSyVh/v6nF4cX67IC/HdSyKwWWMquzbUapMYTgh6QauWx5CtqNlOEXuGQ==" saltValue="rFU0a7QrjbIoyxUJGam7hg=="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0200-000000000000}"/>
  </hyperlinks>
  <pageMargins left="0.25" right="0.25"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8">
    <tabColor theme="4" tint="0.79998168889431442"/>
  </sheetPr>
  <dimension ref="A1:AL98"/>
  <sheetViews>
    <sheetView zoomScale="80" zoomScaleNormal="80" workbookViewId="0"/>
  </sheetViews>
  <sheetFormatPr defaultColWidth="2.88671875" defaultRowHeight="14.4" x14ac:dyDescent="0.3"/>
  <cols>
    <col min="8" max="8" width="2.88671875" customWidth="1"/>
    <col min="12" max="12" width="2.88671875" customWidth="1"/>
    <col min="19" max="20" width="2.88671875" customWidth="1"/>
    <col min="26" max="27"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27" t="s">
        <v>17</v>
      </c>
      <c r="E2" s="227"/>
      <c r="F2" s="227"/>
      <c r="G2" s="227"/>
      <c r="H2" s="227"/>
      <c r="I2" s="227"/>
      <c r="J2" s="227"/>
      <c r="K2" s="227"/>
      <c r="L2" s="227"/>
      <c r="M2" s="227"/>
      <c r="N2" s="227"/>
      <c r="O2" s="227"/>
      <c r="P2" s="227"/>
      <c r="Q2" s="227"/>
      <c r="R2" s="227"/>
      <c r="S2" s="227"/>
      <c r="T2" s="227"/>
      <c r="U2" s="227"/>
      <c r="V2" s="227"/>
      <c r="W2" s="227"/>
      <c r="X2" s="227"/>
      <c r="Y2" s="227"/>
      <c r="Z2" s="227"/>
      <c r="AA2" s="3"/>
      <c r="AB2" s="3"/>
      <c r="AC2" s="3"/>
      <c r="AD2" s="3"/>
      <c r="AE2" s="3"/>
      <c r="AF2" s="3"/>
      <c r="AG2" s="3"/>
      <c r="AH2" s="3"/>
    </row>
    <row r="3" spans="1:34" x14ac:dyDescent="0.3">
      <c r="A3" s="3"/>
      <c r="B3" s="3"/>
      <c r="C3" s="3"/>
      <c r="D3" s="227"/>
      <c r="E3" s="227"/>
      <c r="F3" s="227"/>
      <c r="G3" s="227"/>
      <c r="H3" s="227"/>
      <c r="I3" s="227"/>
      <c r="J3" s="227"/>
      <c r="K3" s="227"/>
      <c r="L3" s="227"/>
      <c r="M3" s="227"/>
      <c r="N3" s="227"/>
      <c r="O3" s="227"/>
      <c r="P3" s="227"/>
      <c r="Q3" s="227"/>
      <c r="R3" s="227"/>
      <c r="S3" s="227"/>
      <c r="T3" s="227"/>
      <c r="U3" s="227"/>
      <c r="V3" s="227"/>
      <c r="W3" s="227"/>
      <c r="X3" s="227"/>
      <c r="Y3" s="227"/>
      <c r="Z3" s="227"/>
      <c r="AA3" s="3"/>
      <c r="AB3" s="3"/>
      <c r="AC3" s="3"/>
      <c r="AD3" s="3"/>
      <c r="AE3" s="3"/>
      <c r="AF3" s="3"/>
      <c r="AG3" s="3"/>
      <c r="AH3" s="3"/>
    </row>
    <row r="4" spans="1:34" x14ac:dyDescent="0.3">
      <c r="A4" s="3"/>
      <c r="B4" s="3"/>
      <c r="C4" s="3"/>
      <c r="D4" s="227"/>
      <c r="E4" s="227"/>
      <c r="F4" s="227"/>
      <c r="G4" s="227"/>
      <c r="H4" s="227"/>
      <c r="I4" s="227"/>
      <c r="J4" s="227"/>
      <c r="K4" s="227"/>
      <c r="L4" s="227"/>
      <c r="M4" s="227"/>
      <c r="N4" s="227"/>
      <c r="O4" s="227"/>
      <c r="P4" s="227"/>
      <c r="Q4" s="227"/>
      <c r="R4" s="227"/>
      <c r="S4" s="227"/>
      <c r="T4" s="227"/>
      <c r="U4" s="227"/>
      <c r="V4" s="227"/>
      <c r="W4" s="227"/>
      <c r="X4" s="227"/>
      <c r="Y4" s="227"/>
      <c r="Z4" s="227"/>
      <c r="AA4" s="3"/>
      <c r="AB4" s="3"/>
      <c r="AC4" s="3"/>
      <c r="AD4" s="3"/>
      <c r="AE4" s="3"/>
      <c r="AF4" s="3"/>
      <c r="AG4" s="3"/>
      <c r="AH4" s="3"/>
    </row>
    <row r="5" spans="1:34" x14ac:dyDescent="0.3">
      <c r="A5" s="3"/>
      <c r="B5" s="3"/>
      <c r="C5" s="3"/>
      <c r="D5" s="227"/>
      <c r="E5" s="227"/>
      <c r="F5" s="227"/>
      <c r="G5" s="227"/>
      <c r="H5" s="227"/>
      <c r="I5" s="227"/>
      <c r="J5" s="227"/>
      <c r="K5" s="227"/>
      <c r="L5" s="227"/>
      <c r="M5" s="227"/>
      <c r="N5" s="227"/>
      <c r="O5" s="227"/>
      <c r="P5" s="227"/>
      <c r="Q5" s="227"/>
      <c r="R5" s="227"/>
      <c r="S5" s="227"/>
      <c r="T5" s="227"/>
      <c r="U5" s="227"/>
      <c r="V5" s="227"/>
      <c r="W5" s="227"/>
      <c r="X5" s="227"/>
      <c r="Y5" s="227"/>
      <c r="Z5" s="227"/>
      <c r="AA5" s="3"/>
      <c r="AB5" s="3"/>
      <c r="AC5" s="3"/>
      <c r="AD5" s="3"/>
      <c r="AE5" s="3"/>
      <c r="AF5" s="3"/>
      <c r="AG5" s="3"/>
      <c r="AH5" s="3"/>
    </row>
    <row r="6" spans="1:34" x14ac:dyDescent="0.3">
      <c r="A6" s="3"/>
      <c r="B6" s="3"/>
      <c r="C6" s="3"/>
      <c r="D6" s="227"/>
      <c r="E6" s="227"/>
      <c r="F6" s="227"/>
      <c r="G6" s="227"/>
      <c r="H6" s="227"/>
      <c r="I6" s="227"/>
      <c r="J6" s="227"/>
      <c r="K6" s="227"/>
      <c r="L6" s="227"/>
      <c r="M6" s="227"/>
      <c r="N6" s="227"/>
      <c r="O6" s="227"/>
      <c r="P6" s="227"/>
      <c r="Q6" s="227"/>
      <c r="R6" s="227"/>
      <c r="S6" s="227"/>
      <c r="T6" s="227"/>
      <c r="U6" s="227"/>
      <c r="V6" s="227"/>
      <c r="W6" s="227"/>
      <c r="X6" s="227"/>
      <c r="Y6" s="227"/>
      <c r="Z6" s="227"/>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9">
        <f ca="1">RANDBETWEEN(2,3)</f>
        <v>2</v>
      </c>
      <c r="Y7" s="3"/>
      <c r="Z7" s="3"/>
      <c r="AA7" s="3"/>
      <c r="AB7" s="3"/>
      <c r="AC7" s="3"/>
      <c r="AD7" s="3"/>
      <c r="AE7" s="3"/>
      <c r="AF7" s="3"/>
      <c r="AG7" s="3"/>
      <c r="AH7" s="3"/>
    </row>
    <row r="8" spans="1:34" x14ac:dyDescent="0.3">
      <c r="A8" s="3"/>
      <c r="B8" s="3"/>
      <c r="C8" s="3"/>
      <c r="D8" s="5" t="s">
        <v>0</v>
      </c>
      <c r="E8" s="8">
        <f ca="1">RANDBETWEEN(2,5)</f>
        <v>3</v>
      </c>
      <c r="F8" s="8">
        <f ca="1">RANDBETWEEN(1,5)</f>
        <v>3</v>
      </c>
      <c r="G8" s="8">
        <f ca="1">RANDBETWEEN(2,3)</f>
        <v>2</v>
      </c>
      <c r="H8" s="8">
        <f ca="1">RANDBETWEEN(4,5)</f>
        <v>5</v>
      </c>
      <c r="I8" s="8"/>
      <c r="J8" s="8"/>
      <c r="K8" s="5" t="s">
        <v>1</v>
      </c>
      <c r="L8" s="8">
        <f ca="1">RANDBETWEEN(2,5)</f>
        <v>3</v>
      </c>
      <c r="M8" s="8">
        <f ca="1">RANDBETWEEN(4,9)</f>
        <v>9</v>
      </c>
      <c r="N8" s="8">
        <f ca="1">RANDBETWEEN(4,5)</f>
        <v>5</v>
      </c>
      <c r="O8" s="8">
        <f ca="1">RANDBETWEEN(2,3)</f>
        <v>2</v>
      </c>
      <c r="P8" s="8">
        <f ca="1">RANDBETWEEN(2,3)</f>
        <v>3</v>
      </c>
      <c r="Q8" s="8"/>
      <c r="R8" s="5" t="s">
        <v>2</v>
      </c>
      <c r="S8" s="8">
        <f ca="1">RANDBETWEEN(3,8)</f>
        <v>6</v>
      </c>
      <c r="T8" s="8">
        <f ca="1">RANDBETWEEN(-5,-2)</f>
        <v>-2</v>
      </c>
      <c r="U8" s="8">
        <f ca="1">RANDBETWEEN(2,3)</f>
        <v>3</v>
      </c>
      <c r="V8" s="8">
        <f ca="1">U8*2-1</f>
        <v>5</v>
      </c>
      <c r="W8" s="8">
        <f ca="1">RANDBETWEEN(2,3)</f>
        <v>3</v>
      </c>
      <c r="X8" s="8">
        <f ca="1">W8*X7</f>
        <v>6</v>
      </c>
      <c r="Y8" s="5" t="s">
        <v>3</v>
      </c>
      <c r="Z8" s="8">
        <f ca="1">RANDBETWEEN(11,19)</f>
        <v>12</v>
      </c>
      <c r="AA8" s="8">
        <f ca="1">RANDBETWEEN(2,5)</f>
        <v>2</v>
      </c>
      <c r="AB8" s="8"/>
      <c r="AC8" s="5"/>
      <c r="AD8" s="5"/>
      <c r="AE8" s="5"/>
      <c r="AF8" s="3"/>
      <c r="AG8" s="3"/>
      <c r="AH8" s="3"/>
    </row>
    <row r="9" spans="1:34" ht="15" customHeight="1" x14ac:dyDescent="0.3">
      <c r="A9" s="3"/>
      <c r="B9" s="3"/>
      <c r="C9" s="3"/>
      <c r="D9" s="234" t="str">
        <f ca="1">CONCATENATE("x + ",G8,"y = ",E8+F8*G8)</f>
        <v>x + 2y = 9</v>
      </c>
      <c r="E9" s="234"/>
      <c r="F9" s="234"/>
      <c r="G9" s="234"/>
      <c r="H9" s="234"/>
      <c r="I9" s="234"/>
      <c r="J9" s="234"/>
      <c r="K9" s="234" t="str">
        <f ca="1">CONCATENATE(P8,"x + ",N8,"y = ",L8*P8+M8*N8)</f>
        <v>3x + 5y = 54</v>
      </c>
      <c r="L9" s="234"/>
      <c r="M9" s="234"/>
      <c r="N9" s="234"/>
      <c r="O9" s="234"/>
      <c r="P9" s="234"/>
      <c r="Q9" s="234"/>
      <c r="R9" s="234" t="str">
        <f ca="1">CONCATENATE(W8,"x + ",U8,"y = ",S8*W8+T8*U8)</f>
        <v>3x + 3y = 12</v>
      </c>
      <c r="S9" s="234"/>
      <c r="T9" s="234"/>
      <c r="U9" s="234"/>
      <c r="V9" s="234"/>
      <c r="W9" s="234"/>
      <c r="X9" s="234"/>
      <c r="Y9" s="234" t="str">
        <f ca="1">CONCATENATE("x + y = ",Z8+AA8)</f>
        <v>x + y = 14</v>
      </c>
      <c r="Z9" s="234"/>
      <c r="AA9" s="234"/>
      <c r="AB9" s="234"/>
      <c r="AC9" s="234"/>
      <c r="AD9" s="234"/>
      <c r="AE9" s="234"/>
      <c r="AF9" s="3"/>
      <c r="AG9" s="3"/>
      <c r="AH9" s="3"/>
    </row>
    <row r="10" spans="1:34" ht="15" customHeight="1" x14ac:dyDescent="0.3">
      <c r="A10" s="3"/>
      <c r="B10" s="3"/>
      <c r="C10" s="3"/>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3"/>
      <c r="AG10" s="3"/>
      <c r="AH10" s="3"/>
    </row>
    <row r="11" spans="1:34" ht="15" customHeight="1" x14ac:dyDescent="0.3">
      <c r="A11" s="3"/>
      <c r="B11" s="3"/>
      <c r="C11" s="3"/>
      <c r="D11" s="234" t="str">
        <f ca="1">CONCATENATE("x + ",H8,"y = ",E8+F8*H8)</f>
        <v>x + 5y = 18</v>
      </c>
      <c r="E11" s="234"/>
      <c r="F11" s="234"/>
      <c r="G11" s="234"/>
      <c r="H11" s="234"/>
      <c r="I11" s="234"/>
      <c r="J11" s="234"/>
      <c r="K11" s="234" t="str">
        <f ca="1">CONCATENATE("x + ",O8,"y = ",L8+M8*O8)</f>
        <v>x + 2y = 21</v>
      </c>
      <c r="L11" s="234"/>
      <c r="M11" s="234"/>
      <c r="N11" s="234"/>
      <c r="O11" s="234"/>
      <c r="P11" s="234"/>
      <c r="Q11" s="234"/>
      <c r="R11" s="234" t="str">
        <f ca="1">CONCATENATE(X8,"x + ",V8,"y = ",X8*S8+T8*V8)</f>
        <v>6x + 5y = 26</v>
      </c>
      <c r="S11" s="234"/>
      <c r="T11" s="234"/>
      <c r="U11" s="234"/>
      <c r="V11" s="234"/>
      <c r="W11" s="234"/>
      <c r="X11" s="234"/>
      <c r="Y11" s="234" t="str">
        <f ca="1">CONCATENATE(AE8,"x - y = ",Z8-AA8)</f>
        <v>x - y = 10</v>
      </c>
      <c r="Z11" s="234"/>
      <c r="AA11" s="234"/>
      <c r="AB11" s="234"/>
      <c r="AC11" s="234"/>
      <c r="AD11" s="234"/>
      <c r="AE11" s="234"/>
      <c r="AF11" s="3"/>
      <c r="AG11" s="3"/>
      <c r="AH11" s="3"/>
    </row>
    <row r="12" spans="1:34" ht="15" customHeight="1" x14ac:dyDescent="0.3">
      <c r="A12" s="3"/>
      <c r="B12" s="3"/>
      <c r="C12" s="3"/>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3"/>
      <c r="AG12" s="3"/>
      <c r="AH12" s="3"/>
    </row>
    <row r="13" spans="1:34" x14ac:dyDescent="0.3">
      <c r="A13" s="3"/>
      <c r="B13" s="3"/>
      <c r="C13" s="3"/>
      <c r="D13" s="5" t="s">
        <v>4</v>
      </c>
      <c r="E13" s="8">
        <f ca="1">RANDBETWEEN(3,8)</f>
        <v>7</v>
      </c>
      <c r="F13" s="8">
        <f ca="1">RANDBETWEEN(-5,-2)</f>
        <v>-4</v>
      </c>
      <c r="G13" s="8">
        <f ca="1">RANDBETWEEN(2,3)</f>
        <v>3</v>
      </c>
      <c r="H13" s="8">
        <f ca="1">G13*2</f>
        <v>6</v>
      </c>
      <c r="I13" s="8">
        <f ca="1">RANDBETWEEN(2,5)</f>
        <v>2</v>
      </c>
      <c r="J13" s="8">
        <f ca="1">RANDBETWEEN(2,5)</f>
        <v>4</v>
      </c>
      <c r="K13" s="5" t="s">
        <v>5</v>
      </c>
      <c r="L13" s="8">
        <f ca="1">RANDBETWEEN(3,8)</f>
        <v>3</v>
      </c>
      <c r="M13" s="8">
        <f ca="1">RANDBETWEEN(-5,-2)</f>
        <v>-2</v>
      </c>
      <c r="N13" s="8">
        <f ca="1">RANDBETWEEN(5,6)</f>
        <v>6</v>
      </c>
      <c r="O13" s="8">
        <f ca="1">RANDBETWEEN(2,5)</f>
        <v>4</v>
      </c>
      <c r="P13" s="8">
        <f ca="1">RANDBETWEEN(4,6)</f>
        <v>6</v>
      </c>
      <c r="Q13" s="8">
        <f ca="1">RANDBETWEEN(3,4)</f>
        <v>3</v>
      </c>
      <c r="R13" s="5" t="s">
        <v>6</v>
      </c>
      <c r="S13" s="8">
        <f ca="1">RANDBETWEEN(11,24)/5</f>
        <v>2.6</v>
      </c>
      <c r="T13" s="8">
        <f ca="1">S13+U13</f>
        <v>3.6</v>
      </c>
      <c r="U13" s="8">
        <f ca="1">RANDBETWEEN(1,4)</f>
        <v>1</v>
      </c>
      <c r="V13" s="8">
        <f ca="1">RANDBETWEEN(4,5)</f>
        <v>4</v>
      </c>
      <c r="W13" s="8">
        <f ca="1">RANDBETWEEN(2,3)</f>
        <v>2</v>
      </c>
      <c r="X13" s="5"/>
      <c r="Y13" s="5" t="s">
        <v>7</v>
      </c>
      <c r="Z13" s="8">
        <f ca="1">RANDBETWEEN(2,5)</f>
        <v>3</v>
      </c>
      <c r="AA13" s="8">
        <f ca="1">AB13*Z13-AC13</f>
        <v>-3</v>
      </c>
      <c r="AB13" s="8">
        <f ca="1">RANDBETWEEN(2,3)</f>
        <v>2</v>
      </c>
      <c r="AC13" s="8">
        <f ca="1">RANDBETWEEN(2,4)*2+1</f>
        <v>9</v>
      </c>
      <c r="AD13" s="8">
        <f ca="1">RANDBETWEEN(4,5)</f>
        <v>5</v>
      </c>
      <c r="AE13" s="8">
        <f ca="1">RANDBETWEEN(2,3)</f>
        <v>3</v>
      </c>
      <c r="AF13" s="3"/>
      <c r="AG13" s="3"/>
      <c r="AH13" s="3"/>
    </row>
    <row r="14" spans="1:34" ht="15" customHeight="1" x14ac:dyDescent="0.3">
      <c r="A14" s="3"/>
      <c r="B14" s="3"/>
      <c r="C14" s="3"/>
      <c r="D14" s="234" t="str">
        <f ca="1">CONCATENATE(I13,"x + ",G13,"y = ",E13*I13+F13*G13)</f>
        <v>2x + 3y = 2</v>
      </c>
      <c r="E14" s="234"/>
      <c r="F14" s="234"/>
      <c r="G14" s="234"/>
      <c r="H14" s="234"/>
      <c r="I14" s="234"/>
      <c r="J14" s="234"/>
      <c r="K14" s="234" t="str">
        <f ca="1">CONCATENATE(P13,"x - ",N13,"y = ",L13*P13-M13*N13)</f>
        <v>6x - 6y = 30</v>
      </c>
      <c r="L14" s="234"/>
      <c r="M14" s="234"/>
      <c r="N14" s="234"/>
      <c r="O14" s="234"/>
      <c r="P14" s="234"/>
      <c r="Q14" s="234"/>
      <c r="R14" s="234" t="str">
        <f ca="1">CONCATENATE(W13,"x + ",V13,"y = ",S13*W13+T13*V13)</f>
        <v>2x + 4y = 19.6</v>
      </c>
      <c r="S14" s="234"/>
      <c r="T14" s="234"/>
      <c r="U14" s="234"/>
      <c r="V14" s="234"/>
      <c r="W14" s="234"/>
      <c r="X14" s="234"/>
      <c r="Y14" s="234" t="str">
        <f ca="1">CONCATENATE(AD13,"x + ",AE13,"y = ",Z13*AD13+AA13*AE13)</f>
        <v>5x + 3y = 6</v>
      </c>
      <c r="Z14" s="234"/>
      <c r="AA14" s="234"/>
      <c r="AB14" s="234"/>
      <c r="AC14" s="234"/>
      <c r="AD14" s="234"/>
      <c r="AE14" s="234"/>
      <c r="AF14" s="3"/>
      <c r="AG14" s="3"/>
      <c r="AH14" s="3"/>
    </row>
    <row r="15" spans="1:34" ht="15" customHeight="1" x14ac:dyDescent="0.3">
      <c r="A15" s="3"/>
      <c r="B15" s="3"/>
      <c r="C15" s="3"/>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3"/>
      <c r="AG15" s="3"/>
      <c r="AH15" s="3"/>
    </row>
    <row r="16" spans="1:34" ht="15" customHeight="1" x14ac:dyDescent="0.3">
      <c r="A16" s="3"/>
      <c r="B16" s="3"/>
      <c r="C16" s="3"/>
      <c r="D16" s="234" t="str">
        <f ca="1">CONCATENATE(J13,"x - ",H13,"y = ",J13*E13-F13*H13)</f>
        <v>4x - 6y = 52</v>
      </c>
      <c r="E16" s="234"/>
      <c r="F16" s="234"/>
      <c r="G16" s="234"/>
      <c r="H16" s="234"/>
      <c r="I16" s="234"/>
      <c r="J16" s="234"/>
      <c r="K16" s="234" t="str">
        <f ca="1">CONCATENATE(Q13,"x + ",O13,"y = ",Q13*L13+M13*O13)</f>
        <v>3x + 4y = 1</v>
      </c>
      <c r="L16" s="234"/>
      <c r="M16" s="234"/>
      <c r="N16" s="234"/>
      <c r="O16" s="234"/>
      <c r="P16" s="234"/>
      <c r="Q16" s="234"/>
      <c r="R16" s="234" t="str">
        <f ca="1">CONCATENATE("y = x + ",U13)</f>
        <v>y = x + 1</v>
      </c>
      <c r="S16" s="234"/>
      <c r="T16" s="234"/>
      <c r="U16" s="234"/>
      <c r="V16" s="234"/>
      <c r="W16" s="234"/>
      <c r="X16" s="234"/>
      <c r="Y16" s="234" t="str">
        <f ca="1">CONCATENATE("y = ",AB13,"x - ",AC13)</f>
        <v>y = 2x - 9</v>
      </c>
      <c r="Z16" s="234"/>
      <c r="AA16" s="234"/>
      <c r="AB16" s="234"/>
      <c r="AC16" s="234"/>
      <c r="AD16" s="234"/>
      <c r="AE16" s="234"/>
      <c r="AF16" s="3"/>
      <c r="AG16" s="3"/>
      <c r="AH16" s="3"/>
    </row>
    <row r="17" spans="1:38" ht="15" customHeight="1" x14ac:dyDescent="0.3">
      <c r="A17" s="3"/>
      <c r="B17" s="3"/>
      <c r="C17" s="3"/>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3"/>
      <c r="AG17" s="3"/>
      <c r="AH17" s="3"/>
    </row>
    <row r="18" spans="1:38" x14ac:dyDescent="0.3">
      <c r="A18" s="3"/>
      <c r="B18" s="3"/>
      <c r="C18" s="3"/>
      <c r="D18" s="5" t="s">
        <v>8</v>
      </c>
      <c r="E18" s="8">
        <f ca="1">RANDBETWEEN(-5,-2)</f>
        <v>-3</v>
      </c>
      <c r="F18" s="8">
        <f ca="1">E18*G18+H18</f>
        <v>-3</v>
      </c>
      <c r="G18" s="8">
        <f ca="1">RANDBETWEEN(2,3)</f>
        <v>2</v>
      </c>
      <c r="H18" s="8">
        <f ca="1">RANDBETWEEN(1,3)*2+1</f>
        <v>3</v>
      </c>
      <c r="I18" s="8">
        <f ca="1">RANDBETWEEN(2,3)</f>
        <v>2</v>
      </c>
      <c r="J18" s="8"/>
      <c r="K18" s="5" t="s">
        <v>9</v>
      </c>
      <c r="L18" s="8">
        <f ca="1">M18*N18</f>
        <v>12</v>
      </c>
      <c r="M18" s="8">
        <f ca="1">RANDBETWEEN(3,5)</f>
        <v>4</v>
      </c>
      <c r="N18" s="8">
        <f ca="1">RANDBETWEEN(2,3)</f>
        <v>3</v>
      </c>
      <c r="O18" s="8"/>
      <c r="P18" s="8"/>
      <c r="Q18" s="8"/>
      <c r="R18" s="5" t="s">
        <v>10</v>
      </c>
      <c r="S18" s="8">
        <f ca="1">RANDBETWEEN(1,3)</f>
        <v>2</v>
      </c>
      <c r="T18" s="8">
        <f ca="1">S18-U18</f>
        <v>-2</v>
      </c>
      <c r="U18" s="8">
        <f ca="1">RANDBETWEEN(3,8)</f>
        <v>4</v>
      </c>
      <c r="V18" s="8"/>
      <c r="W18" s="8"/>
      <c r="X18" s="8">
        <f ca="1">RANDBETWEEN(3,8)</f>
        <v>8</v>
      </c>
      <c r="Y18" s="5" t="s">
        <v>11</v>
      </c>
      <c r="Z18" s="8">
        <f ca="1">RANDBETWEEN(-9,-4)</f>
        <v>-8</v>
      </c>
      <c r="AA18" s="8">
        <f ca="1">AC18-Z18</f>
        <v>10</v>
      </c>
      <c r="AB18" s="8">
        <f ca="1">RANDBETWEEN(2,3)</f>
        <v>2</v>
      </c>
      <c r="AC18" s="8">
        <f ca="1">RANDBETWEEN(1,2)</f>
        <v>2</v>
      </c>
      <c r="AD18" s="8"/>
      <c r="AE18" s="8"/>
      <c r="AF18" s="6"/>
      <c r="AG18" s="5"/>
      <c r="AH18" s="3"/>
    </row>
    <row r="19" spans="1:38" ht="15" customHeight="1" x14ac:dyDescent="0.3">
      <c r="A19" s="3"/>
      <c r="B19" s="3"/>
      <c r="C19" s="3"/>
      <c r="D19" s="234" t="str">
        <f ca="1">CONCATENATE("x - ",H18,"y = ",E18-H18*F18)</f>
        <v>x - 3y = 6</v>
      </c>
      <c r="E19" s="234"/>
      <c r="F19" s="234"/>
      <c r="G19" s="234"/>
      <c r="H19" s="234"/>
      <c r="I19" s="234"/>
      <c r="J19" s="234"/>
      <c r="K19" s="234" t="str">
        <f ca="1">CONCATENATE("x² + y² = ",L18^2+M18^2)</f>
        <v>x² + y² = 160</v>
      </c>
      <c r="L19" s="234"/>
      <c r="M19" s="234"/>
      <c r="N19" s="234"/>
      <c r="O19" s="234"/>
      <c r="P19" s="234"/>
      <c r="Q19" s="234"/>
      <c r="R19" s="234" t="str">
        <f ca="1">CONCATENATE("x² - y² = ",S18^2-T18^2)</f>
        <v>x² - y² = 0</v>
      </c>
      <c r="S19" s="234"/>
      <c r="T19" s="234"/>
      <c r="U19" s="234"/>
      <c r="V19" s="234"/>
      <c r="W19" s="234"/>
      <c r="X19" s="234"/>
      <c r="Y19" s="234" t="str">
        <f ca="1">CONCATENATE(AB18,"x² - y² = ",2*Z18^2-AA18^2)</f>
        <v>2x² - y² = 28</v>
      </c>
      <c r="Z19" s="234"/>
      <c r="AA19" s="234"/>
      <c r="AB19" s="234"/>
      <c r="AC19" s="234"/>
      <c r="AD19" s="234"/>
      <c r="AE19" s="234"/>
      <c r="AF19" s="3"/>
      <c r="AG19" s="3"/>
      <c r="AH19" s="3"/>
    </row>
    <row r="20" spans="1:38" ht="15" customHeight="1" x14ac:dyDescent="0.3">
      <c r="A20" s="3"/>
      <c r="B20" s="3"/>
      <c r="C20" s="3"/>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3"/>
      <c r="AG20" s="3"/>
      <c r="AH20" s="3"/>
      <c r="AL20" s="10"/>
    </row>
    <row r="21" spans="1:38" ht="15" customHeight="1" x14ac:dyDescent="0.3">
      <c r="A21" s="3"/>
      <c r="B21" s="3"/>
      <c r="C21" s="3"/>
      <c r="D21" s="234" t="str">
        <f ca="1">CONCATENATE("y = ",G18,"x + ",H18)</f>
        <v>y = 2x + 3</v>
      </c>
      <c r="E21" s="234"/>
      <c r="F21" s="234"/>
      <c r="G21" s="234"/>
      <c r="H21" s="234"/>
      <c r="I21" s="234"/>
      <c r="J21" s="234"/>
      <c r="K21" s="234" t="str">
        <f ca="1">CONCATENATE("x = ",N18,"y")</f>
        <v>x = 3y</v>
      </c>
      <c r="L21" s="234"/>
      <c r="M21" s="234"/>
      <c r="N21" s="234"/>
      <c r="O21" s="234"/>
      <c r="P21" s="234"/>
      <c r="Q21" s="234"/>
      <c r="R21" s="234" t="str">
        <f ca="1">CONCATENATE("y = x - ",U18)</f>
        <v>y = x - 4</v>
      </c>
      <c r="S21" s="234"/>
      <c r="T21" s="234"/>
      <c r="U21" s="234"/>
      <c r="V21" s="234"/>
      <c r="W21" s="234"/>
      <c r="X21" s="234"/>
      <c r="Y21" s="234" t="str">
        <f ca="1">CONCATENATE("x + y = ",AC18)</f>
        <v>x + y = 2</v>
      </c>
      <c r="Z21" s="234"/>
      <c r="AA21" s="234"/>
      <c r="AB21" s="234"/>
      <c r="AC21" s="234"/>
      <c r="AD21" s="234"/>
      <c r="AE21" s="234"/>
      <c r="AF21" s="3"/>
      <c r="AG21" s="3"/>
      <c r="AH21" s="3"/>
    </row>
    <row r="22" spans="1:38" ht="15" customHeight="1" x14ac:dyDescent="0.3">
      <c r="A22" s="3"/>
      <c r="B22" s="3"/>
      <c r="C22" s="3"/>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3"/>
      <c r="AG22" s="3"/>
      <c r="AH22" s="3"/>
    </row>
    <row r="23" spans="1:38"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8"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8"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8"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8" x14ac:dyDescent="0.3">
      <c r="A27" s="3"/>
      <c r="B27" s="3"/>
      <c r="C27" s="3"/>
      <c r="D27" s="227" t="str">
        <f>D2</f>
        <v>Simultaneous Equations</v>
      </c>
      <c r="E27" s="227"/>
      <c r="F27" s="227"/>
      <c r="G27" s="227"/>
      <c r="H27" s="227"/>
      <c r="I27" s="227"/>
      <c r="J27" s="227"/>
      <c r="K27" s="227"/>
      <c r="L27" s="227"/>
      <c r="M27" s="227"/>
      <c r="N27" s="227"/>
      <c r="O27" s="227"/>
      <c r="P27" s="227"/>
      <c r="Q27" s="227"/>
      <c r="R27" s="227"/>
      <c r="S27" s="227"/>
      <c r="T27" s="227"/>
      <c r="U27" s="227"/>
      <c r="V27" s="227"/>
      <c r="W27" s="227"/>
      <c r="X27" s="227"/>
      <c r="Y27" s="227"/>
      <c r="Z27" s="227"/>
      <c r="AA27" s="3"/>
      <c r="AB27" s="3"/>
      <c r="AC27" s="3"/>
      <c r="AD27" s="3"/>
      <c r="AE27" s="3"/>
      <c r="AF27" s="3"/>
      <c r="AG27" s="3"/>
      <c r="AH27" s="3"/>
    </row>
    <row r="28" spans="1:38" x14ac:dyDescent="0.3">
      <c r="A28" s="3"/>
      <c r="B28" s="3"/>
      <c r="C28" s="3"/>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3"/>
      <c r="AB28" s="3"/>
      <c r="AC28" s="3"/>
      <c r="AD28" s="3"/>
      <c r="AE28" s="3"/>
      <c r="AF28" s="3"/>
      <c r="AG28" s="3"/>
      <c r="AH28" s="3"/>
    </row>
    <row r="29" spans="1:38" x14ac:dyDescent="0.3">
      <c r="A29" s="3"/>
      <c r="B29" s="3"/>
      <c r="C29" s="3"/>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3"/>
      <c r="AB29" s="3"/>
      <c r="AC29" s="3"/>
      <c r="AD29" s="3"/>
      <c r="AE29" s="3"/>
      <c r="AF29" s="3"/>
      <c r="AG29" s="3"/>
      <c r="AH29" s="3"/>
    </row>
    <row r="30" spans="1:38" x14ac:dyDescent="0.3">
      <c r="A30" s="3"/>
      <c r="B30" s="3"/>
      <c r="C30" s="3"/>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3"/>
      <c r="AB30" s="3"/>
      <c r="AC30" s="3"/>
      <c r="AD30" s="3"/>
      <c r="AE30" s="3"/>
      <c r="AF30" s="3"/>
      <c r="AG30" s="3"/>
      <c r="AH30" s="3"/>
    </row>
    <row r="31" spans="1:38" x14ac:dyDescent="0.3">
      <c r="A31" s="3"/>
      <c r="B31" s="3"/>
      <c r="C31" s="3"/>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3"/>
      <c r="AB31" s="3"/>
      <c r="AC31" s="3"/>
      <c r="AD31" s="3"/>
      <c r="AE31" s="3"/>
      <c r="AF31" s="3"/>
      <c r="AG31" s="3"/>
      <c r="AH31" s="3"/>
    </row>
    <row r="32" spans="1:38"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34" t="str">
        <f ca="1">D9</f>
        <v>x + 2y = 9</v>
      </c>
      <c r="E34" s="234"/>
      <c r="F34" s="234"/>
      <c r="G34" s="234"/>
      <c r="H34" s="234"/>
      <c r="I34" s="234"/>
      <c r="J34" s="234"/>
      <c r="K34" s="234" t="str">
        <f ca="1">K9</f>
        <v>3x + 5y = 54</v>
      </c>
      <c r="L34" s="234"/>
      <c r="M34" s="234"/>
      <c r="N34" s="234"/>
      <c r="O34" s="234"/>
      <c r="P34" s="234"/>
      <c r="Q34" s="234"/>
      <c r="R34" s="234" t="str">
        <f ca="1">R9</f>
        <v>3x + 3y = 12</v>
      </c>
      <c r="S34" s="234"/>
      <c r="T34" s="234"/>
      <c r="U34" s="234"/>
      <c r="V34" s="234"/>
      <c r="W34" s="234"/>
      <c r="X34" s="234"/>
      <c r="Y34" s="234" t="str">
        <f ca="1">Y9</f>
        <v>x + y = 14</v>
      </c>
      <c r="Z34" s="234"/>
      <c r="AA34" s="234"/>
      <c r="AB34" s="234"/>
      <c r="AC34" s="234"/>
      <c r="AD34" s="234"/>
      <c r="AE34" s="234"/>
      <c r="AF34" s="3"/>
      <c r="AG34" s="3"/>
      <c r="AH34" s="3"/>
    </row>
    <row r="35" spans="1:38" ht="15" customHeight="1" x14ac:dyDescent="0.3">
      <c r="A35" s="3"/>
      <c r="B35" s="3"/>
      <c r="C35" s="3"/>
      <c r="D35" s="234"/>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3"/>
      <c r="AG35" s="3"/>
      <c r="AH35" s="3"/>
    </row>
    <row r="36" spans="1:38" ht="15" customHeight="1" x14ac:dyDescent="0.3">
      <c r="A36" s="3"/>
      <c r="B36" s="3"/>
      <c r="C36" s="3"/>
      <c r="D36" s="234" t="str">
        <f ca="1">D11</f>
        <v>x + 5y = 18</v>
      </c>
      <c r="E36" s="234"/>
      <c r="F36" s="234"/>
      <c r="G36" s="234"/>
      <c r="H36" s="234"/>
      <c r="I36" s="234"/>
      <c r="J36" s="234"/>
      <c r="K36" s="234" t="str">
        <f ca="1">K11</f>
        <v>x + 2y = 21</v>
      </c>
      <c r="L36" s="234"/>
      <c r="M36" s="234"/>
      <c r="N36" s="234"/>
      <c r="O36" s="234"/>
      <c r="P36" s="234"/>
      <c r="Q36" s="234"/>
      <c r="R36" s="234" t="str">
        <f ca="1">R11</f>
        <v>6x + 5y = 26</v>
      </c>
      <c r="S36" s="234"/>
      <c r="T36" s="234"/>
      <c r="U36" s="234"/>
      <c r="V36" s="234"/>
      <c r="W36" s="234"/>
      <c r="X36" s="234"/>
      <c r="Y36" s="234" t="str">
        <f ca="1">Y11</f>
        <v>x - y = 10</v>
      </c>
      <c r="Z36" s="234"/>
      <c r="AA36" s="234"/>
      <c r="AB36" s="234"/>
      <c r="AC36" s="234"/>
      <c r="AD36" s="234"/>
      <c r="AE36" s="234"/>
      <c r="AF36" s="3"/>
      <c r="AG36" s="3"/>
      <c r="AH36" s="3"/>
    </row>
    <row r="37" spans="1:38" ht="15" customHeight="1" x14ac:dyDescent="0.3">
      <c r="A37" s="3"/>
      <c r="B37" s="3"/>
      <c r="C37" s="3"/>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34" t="str">
        <f ca="1">D14</f>
        <v>2x + 3y = 2</v>
      </c>
      <c r="E39" s="234"/>
      <c r="F39" s="234"/>
      <c r="G39" s="234"/>
      <c r="H39" s="234"/>
      <c r="I39" s="234"/>
      <c r="J39" s="234"/>
      <c r="K39" s="234" t="str">
        <f ca="1">K14</f>
        <v>6x - 6y = 30</v>
      </c>
      <c r="L39" s="234"/>
      <c r="M39" s="234"/>
      <c r="N39" s="234"/>
      <c r="O39" s="234"/>
      <c r="P39" s="234"/>
      <c r="Q39" s="234"/>
      <c r="R39" s="234" t="str">
        <f ca="1">R14</f>
        <v>2x + 4y = 19.6</v>
      </c>
      <c r="S39" s="234"/>
      <c r="T39" s="234"/>
      <c r="U39" s="234"/>
      <c r="V39" s="234"/>
      <c r="W39" s="234"/>
      <c r="X39" s="234"/>
      <c r="Y39" s="234" t="str">
        <f ca="1">Y14</f>
        <v>5x + 3y = 6</v>
      </c>
      <c r="Z39" s="234"/>
      <c r="AA39" s="234"/>
      <c r="AB39" s="234"/>
      <c r="AC39" s="234"/>
      <c r="AD39" s="234"/>
      <c r="AE39" s="234"/>
      <c r="AF39" s="3"/>
      <c r="AG39" s="3"/>
      <c r="AH39" s="3"/>
    </row>
    <row r="40" spans="1:38" ht="15" customHeight="1" x14ac:dyDescent="0.3">
      <c r="A40" s="3"/>
      <c r="B40" s="3"/>
      <c r="C40" s="3"/>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3"/>
      <c r="AG40" s="3"/>
      <c r="AH40" s="3"/>
    </row>
    <row r="41" spans="1:38" ht="15" customHeight="1" x14ac:dyDescent="0.3">
      <c r="A41" s="3"/>
      <c r="B41" s="3"/>
      <c r="C41" s="3"/>
      <c r="D41" s="234" t="str">
        <f ca="1">D16</f>
        <v>4x - 6y = 52</v>
      </c>
      <c r="E41" s="234"/>
      <c r="F41" s="234"/>
      <c r="G41" s="234"/>
      <c r="H41" s="234"/>
      <c r="I41" s="234"/>
      <c r="J41" s="234"/>
      <c r="K41" s="234" t="str">
        <f ca="1">K16</f>
        <v>3x + 4y = 1</v>
      </c>
      <c r="L41" s="234"/>
      <c r="M41" s="234"/>
      <c r="N41" s="234"/>
      <c r="O41" s="234"/>
      <c r="P41" s="234"/>
      <c r="Q41" s="234"/>
      <c r="R41" s="234" t="str">
        <f ca="1">R16</f>
        <v>y = x + 1</v>
      </c>
      <c r="S41" s="234"/>
      <c r="T41" s="234"/>
      <c r="U41" s="234"/>
      <c r="V41" s="234"/>
      <c r="W41" s="234"/>
      <c r="X41" s="234"/>
      <c r="Y41" s="234" t="str">
        <f ca="1">Y16</f>
        <v>y = 2x - 9</v>
      </c>
      <c r="Z41" s="234"/>
      <c r="AA41" s="234"/>
      <c r="AB41" s="234"/>
      <c r="AC41" s="234"/>
      <c r="AD41" s="234"/>
      <c r="AE41" s="234"/>
      <c r="AF41" s="3"/>
      <c r="AG41" s="3"/>
      <c r="AH41" s="3"/>
    </row>
    <row r="42" spans="1:38" ht="15" customHeight="1" x14ac:dyDescent="0.3">
      <c r="A42" s="3"/>
      <c r="B42" s="3"/>
      <c r="C42" s="3"/>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34" t="str">
        <f ca="1">D19</f>
        <v>x - 3y = 6</v>
      </c>
      <c r="E44" s="234"/>
      <c r="F44" s="234"/>
      <c r="G44" s="234"/>
      <c r="H44" s="234"/>
      <c r="I44" s="234"/>
      <c r="J44" s="234"/>
      <c r="K44" s="234" t="str">
        <f ca="1">K19</f>
        <v>x² + y² = 160</v>
      </c>
      <c r="L44" s="234"/>
      <c r="M44" s="234"/>
      <c r="N44" s="234"/>
      <c r="O44" s="234"/>
      <c r="P44" s="234"/>
      <c r="Q44" s="234"/>
      <c r="R44" s="234" t="str">
        <f ca="1">R19</f>
        <v>x² - y² = 0</v>
      </c>
      <c r="S44" s="234"/>
      <c r="T44" s="234"/>
      <c r="U44" s="234"/>
      <c r="V44" s="234"/>
      <c r="W44" s="234"/>
      <c r="X44" s="234"/>
      <c r="Y44" s="234" t="str">
        <f ca="1">Y19</f>
        <v>2x² - y² = 28</v>
      </c>
      <c r="Z44" s="234"/>
      <c r="AA44" s="234"/>
      <c r="AB44" s="234"/>
      <c r="AC44" s="234"/>
      <c r="AD44" s="234"/>
      <c r="AE44" s="234"/>
      <c r="AF44" s="3"/>
      <c r="AG44" s="3"/>
      <c r="AH44" s="3"/>
    </row>
    <row r="45" spans="1:38" ht="15" customHeight="1" x14ac:dyDescent="0.3">
      <c r="A45" s="3"/>
      <c r="B45" s="3"/>
      <c r="C45" s="3"/>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3"/>
      <c r="AG45" s="3"/>
      <c r="AH45" s="3"/>
    </row>
    <row r="46" spans="1:38" ht="15" customHeight="1" x14ac:dyDescent="0.3">
      <c r="A46" s="3"/>
      <c r="B46" s="3"/>
      <c r="C46" s="3"/>
      <c r="D46" s="234" t="str">
        <f ca="1">D21</f>
        <v>y = 2x + 3</v>
      </c>
      <c r="E46" s="234"/>
      <c r="F46" s="234"/>
      <c r="G46" s="234"/>
      <c r="H46" s="234"/>
      <c r="I46" s="234"/>
      <c r="J46" s="234"/>
      <c r="K46" s="234" t="str">
        <f ca="1">K21</f>
        <v>x = 3y</v>
      </c>
      <c r="L46" s="234"/>
      <c r="M46" s="234"/>
      <c r="N46" s="234"/>
      <c r="O46" s="234"/>
      <c r="P46" s="234"/>
      <c r="Q46" s="234"/>
      <c r="R46" s="234" t="str">
        <f ca="1">R21</f>
        <v>y = x - 4</v>
      </c>
      <c r="S46" s="234"/>
      <c r="T46" s="234"/>
      <c r="U46" s="234"/>
      <c r="V46" s="234"/>
      <c r="W46" s="234"/>
      <c r="X46" s="234"/>
      <c r="Y46" s="234" t="str">
        <f ca="1">Y21</f>
        <v>x + y = 2</v>
      </c>
      <c r="Z46" s="234"/>
      <c r="AA46" s="234"/>
      <c r="AB46" s="234"/>
      <c r="AC46" s="234"/>
      <c r="AD46" s="234"/>
      <c r="AE46" s="234"/>
      <c r="AF46" s="3"/>
      <c r="AG46" s="3"/>
      <c r="AH46" s="3"/>
    </row>
    <row r="47" spans="1:38" ht="15" customHeight="1" x14ac:dyDescent="0.3">
      <c r="A47" s="3"/>
      <c r="B47" s="3"/>
      <c r="C47" s="3"/>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3">
      <c r="A51" s="3"/>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3"/>
      <c r="AH51" s="3"/>
    </row>
    <row r="52" spans="1:34" x14ac:dyDescent="0.3">
      <c r="A52" s="3"/>
      <c r="B52" s="3"/>
      <c r="C52" s="1"/>
      <c r="D52" s="231" t="str">
        <f>CONCATENATE(D27," Answer Key")</f>
        <v>Simultaneous Equations Answer Key</v>
      </c>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1"/>
      <c r="AB56" s="1"/>
      <c r="AC56" s="1"/>
      <c r="AD56" s="1"/>
      <c r="AE56" s="1"/>
      <c r="AF56" s="1"/>
      <c r="AG56" s="3"/>
      <c r="AH56" s="3"/>
    </row>
    <row r="57" spans="1:34" x14ac:dyDescent="0.3">
      <c r="A57" s="3"/>
      <c r="B57" s="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3"/>
      <c r="AH57" s="3"/>
    </row>
    <row r="58" spans="1:34" x14ac:dyDescent="0.3">
      <c r="A58" s="3"/>
      <c r="B58" s="3"/>
      <c r="C58" s="1"/>
      <c r="D58" s="2" t="s">
        <v>0</v>
      </c>
      <c r="E58" s="2"/>
      <c r="F58" s="2"/>
      <c r="G58" s="2"/>
      <c r="H58" s="2"/>
      <c r="I58" s="2"/>
      <c r="J58" s="2"/>
      <c r="K58" s="2" t="s">
        <v>1</v>
      </c>
      <c r="L58" s="2"/>
      <c r="M58" s="2"/>
      <c r="N58" s="2"/>
      <c r="O58" s="2"/>
      <c r="P58" s="2"/>
      <c r="Q58" s="2"/>
      <c r="R58" s="2" t="s">
        <v>2</v>
      </c>
      <c r="S58" s="2"/>
      <c r="T58" s="2"/>
      <c r="U58" s="2"/>
      <c r="V58" s="2"/>
      <c r="W58" s="2"/>
      <c r="X58" s="2"/>
      <c r="Y58" s="2" t="s">
        <v>3</v>
      </c>
      <c r="Z58" s="2"/>
      <c r="AA58" s="2"/>
      <c r="AB58" s="2"/>
      <c r="AC58" s="2"/>
      <c r="AD58" s="2"/>
      <c r="AE58" s="2"/>
      <c r="AF58" s="1"/>
      <c r="AG58" s="3"/>
      <c r="AH58" s="3"/>
    </row>
    <row r="59" spans="1:34" ht="15" customHeight="1" x14ac:dyDescent="0.3">
      <c r="A59" s="3"/>
      <c r="B59" s="3"/>
      <c r="C59" s="1"/>
      <c r="D59" s="296" t="str">
        <f ca="1">CONCATENATE("x = ",E8,", y = ",F8)</f>
        <v>x = 3, y = 3</v>
      </c>
      <c r="E59" s="296"/>
      <c r="F59" s="296"/>
      <c r="G59" s="296"/>
      <c r="H59" s="296"/>
      <c r="I59" s="296"/>
      <c r="J59" s="296"/>
      <c r="K59" s="296" t="str">
        <f ca="1">CONCATENATE("x = ",L8,", y = ",M8)</f>
        <v>x = 3, y = 9</v>
      </c>
      <c r="L59" s="296"/>
      <c r="M59" s="296"/>
      <c r="N59" s="296"/>
      <c r="O59" s="296"/>
      <c r="P59" s="296"/>
      <c r="Q59" s="296"/>
      <c r="R59" s="296" t="str">
        <f ca="1">CONCATENATE("x = ",S8,", y = ",T8)</f>
        <v>x = 6, y = -2</v>
      </c>
      <c r="S59" s="296"/>
      <c r="T59" s="296"/>
      <c r="U59" s="296"/>
      <c r="V59" s="296"/>
      <c r="W59" s="296"/>
      <c r="X59" s="296"/>
      <c r="Y59" s="296" t="str">
        <f ca="1">CONCATENATE("x = ",Z8,", y = ",AA8)</f>
        <v>x = 12, y = 2</v>
      </c>
      <c r="Z59" s="296"/>
      <c r="AA59" s="296"/>
      <c r="AB59" s="296"/>
      <c r="AC59" s="296"/>
      <c r="AD59" s="296"/>
      <c r="AE59" s="296"/>
      <c r="AF59" s="1"/>
      <c r="AG59" s="3"/>
      <c r="AH59" s="3"/>
    </row>
    <row r="60" spans="1:34" ht="15" customHeight="1" x14ac:dyDescent="0.3">
      <c r="A60" s="3"/>
      <c r="B60" s="3"/>
      <c r="C60" s="1"/>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1"/>
      <c r="AG60" s="3"/>
      <c r="AH60" s="3"/>
    </row>
    <row r="61" spans="1:34" ht="15" customHeight="1" x14ac:dyDescent="0.3">
      <c r="A61" s="3"/>
      <c r="B61" s="3"/>
      <c r="C61" s="1"/>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1"/>
      <c r="AG61" s="3"/>
      <c r="AH61" s="3"/>
    </row>
    <row r="62" spans="1:34" ht="15" customHeight="1" x14ac:dyDescent="0.3">
      <c r="A62" s="3"/>
      <c r="B62" s="3"/>
      <c r="C62" s="1"/>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1"/>
      <c r="AG62" s="3"/>
      <c r="AH62" s="3"/>
    </row>
    <row r="63" spans="1:34" x14ac:dyDescent="0.3">
      <c r="A63" s="3"/>
      <c r="B63" s="3"/>
      <c r="C63" s="1"/>
      <c r="D63" s="2" t="s">
        <v>4</v>
      </c>
      <c r="E63" s="2"/>
      <c r="F63" s="2"/>
      <c r="G63" s="2"/>
      <c r="H63" s="2"/>
      <c r="I63" s="2"/>
      <c r="J63" s="2"/>
      <c r="K63" s="2" t="s">
        <v>5</v>
      </c>
      <c r="L63" s="2"/>
      <c r="M63" s="2"/>
      <c r="N63" s="2"/>
      <c r="O63" s="2"/>
      <c r="P63" s="2"/>
      <c r="Q63" s="2"/>
      <c r="R63" s="2" t="s">
        <v>6</v>
      </c>
      <c r="S63" s="2"/>
      <c r="T63" s="2"/>
      <c r="U63" s="2"/>
      <c r="V63" s="2"/>
      <c r="W63" s="2"/>
      <c r="X63" s="2"/>
      <c r="Y63" s="2" t="s">
        <v>7</v>
      </c>
      <c r="Z63" s="2"/>
      <c r="AA63" s="2"/>
      <c r="AB63" s="2"/>
      <c r="AC63" s="2"/>
      <c r="AD63" s="2"/>
      <c r="AE63" s="2"/>
      <c r="AF63" s="1"/>
      <c r="AG63" s="3"/>
      <c r="AH63" s="3"/>
    </row>
    <row r="64" spans="1:34" ht="15" customHeight="1" x14ac:dyDescent="0.3">
      <c r="A64" s="3"/>
      <c r="B64" s="3"/>
      <c r="C64" s="1"/>
      <c r="D64" s="296" t="str">
        <f ca="1">CONCATENATE("x = ",E13,", y = ",F13)</f>
        <v>x = 7, y = -4</v>
      </c>
      <c r="E64" s="296"/>
      <c r="F64" s="296"/>
      <c r="G64" s="296"/>
      <c r="H64" s="296"/>
      <c r="I64" s="296"/>
      <c r="J64" s="296"/>
      <c r="K64" s="296" t="str">
        <f ca="1">CONCATENATE("x = ",L13,", y = ",M13)</f>
        <v>x = 3, y = -2</v>
      </c>
      <c r="L64" s="296"/>
      <c r="M64" s="296"/>
      <c r="N64" s="296"/>
      <c r="O64" s="296"/>
      <c r="P64" s="296"/>
      <c r="Q64" s="296"/>
      <c r="R64" s="296" t="str">
        <f ca="1">CONCATENATE("x = ",S13,", y = ",T13)</f>
        <v>x = 2.6, y = 3.6</v>
      </c>
      <c r="S64" s="296"/>
      <c r="T64" s="296"/>
      <c r="U64" s="296"/>
      <c r="V64" s="296"/>
      <c r="W64" s="296"/>
      <c r="X64" s="296"/>
      <c r="Y64" s="296" t="str">
        <f ca="1">CONCATENATE("x = ",Z13,", y = ",AA13)</f>
        <v>x = 3, y = -3</v>
      </c>
      <c r="Z64" s="296"/>
      <c r="AA64" s="296"/>
      <c r="AB64" s="296"/>
      <c r="AC64" s="296"/>
      <c r="AD64" s="296"/>
      <c r="AE64" s="296"/>
      <c r="AF64" s="1"/>
      <c r="AG64" s="3"/>
      <c r="AH64" s="3"/>
    </row>
    <row r="65" spans="1:34" ht="15" customHeight="1" x14ac:dyDescent="0.3">
      <c r="A65" s="3"/>
      <c r="B65" s="3"/>
      <c r="C65" s="1"/>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1"/>
      <c r="AG65" s="3"/>
      <c r="AH65" s="3"/>
    </row>
    <row r="66" spans="1:34" ht="15" customHeight="1" x14ac:dyDescent="0.3">
      <c r="A66" s="3"/>
      <c r="B66" s="3"/>
      <c r="C66" s="1"/>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1"/>
      <c r="AG66" s="3"/>
      <c r="AH66" s="3"/>
    </row>
    <row r="67" spans="1:34" ht="15" customHeight="1" x14ac:dyDescent="0.3">
      <c r="A67" s="3"/>
      <c r="B67" s="3"/>
      <c r="C67" s="1"/>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1"/>
      <c r="AG67" s="3"/>
      <c r="AH67" s="3"/>
    </row>
    <row r="68" spans="1:34" x14ac:dyDescent="0.3">
      <c r="A68" s="3"/>
      <c r="B68" s="3"/>
      <c r="C68" s="1"/>
      <c r="D68" s="2" t="s">
        <v>8</v>
      </c>
      <c r="E68" s="2"/>
      <c r="F68" s="2"/>
      <c r="G68" s="2"/>
      <c r="H68" s="2"/>
      <c r="I68" s="2"/>
      <c r="J68" s="2"/>
      <c r="K68" s="2" t="s">
        <v>9</v>
      </c>
      <c r="L68" s="2"/>
      <c r="M68" s="2"/>
      <c r="N68" s="2"/>
      <c r="O68" s="2"/>
      <c r="P68" s="2"/>
      <c r="Q68" s="2"/>
      <c r="R68" s="2" t="s">
        <v>10</v>
      </c>
      <c r="S68" s="2"/>
      <c r="T68" s="2"/>
      <c r="U68" s="2"/>
      <c r="V68" s="2"/>
      <c r="W68" s="2"/>
      <c r="X68" s="2"/>
      <c r="Y68" s="2" t="s">
        <v>11</v>
      </c>
      <c r="Z68" s="2"/>
      <c r="AA68" s="2"/>
      <c r="AB68" s="2"/>
      <c r="AC68" s="2"/>
      <c r="AD68" s="2"/>
      <c r="AE68" s="2"/>
      <c r="AF68" s="1"/>
      <c r="AG68" s="3"/>
      <c r="AH68" s="3"/>
    </row>
    <row r="69" spans="1:34" ht="15" customHeight="1" x14ac:dyDescent="0.3">
      <c r="A69" s="3"/>
      <c r="B69" s="3"/>
      <c r="C69" s="1"/>
      <c r="D69" s="296" t="str">
        <f ca="1">CONCATENATE("x = ",E18,", y = ",F18)</f>
        <v>x = -3, y = -3</v>
      </c>
      <c r="E69" s="296"/>
      <c r="F69" s="296"/>
      <c r="G69" s="296"/>
      <c r="H69" s="296"/>
      <c r="I69" s="296"/>
      <c r="J69" s="296"/>
      <c r="K69" s="297" t="str">
        <f ca="1">CONCATENATE("x = ",L18,", y = ",M18," and 
x = ",L18*-1,", y = ",M18*-1)</f>
        <v>x = 12, y = 4 and 
x = -12, y = -4</v>
      </c>
      <c r="L69" s="297"/>
      <c r="M69" s="297"/>
      <c r="N69" s="297"/>
      <c r="O69" s="297"/>
      <c r="P69" s="297"/>
      <c r="Q69" s="297"/>
      <c r="R69" s="296" t="str">
        <f ca="1">CONCATENATE("x = ",S18,", y = ",T18)</f>
        <v>x = 2, y = -2</v>
      </c>
      <c r="S69" s="296"/>
      <c r="T69" s="296"/>
      <c r="U69" s="296"/>
      <c r="V69" s="296"/>
      <c r="W69" s="296"/>
      <c r="X69" s="296"/>
      <c r="Y69" s="296" t="str">
        <f ca="1">CONCATENATE("x = ",Z18,", y = ",AA18)</f>
        <v>x = -8, y = 10</v>
      </c>
      <c r="Z69" s="296"/>
      <c r="AA69" s="296"/>
      <c r="AB69" s="296"/>
      <c r="AC69" s="296"/>
      <c r="AD69" s="296"/>
      <c r="AE69" s="296"/>
      <c r="AF69" s="1"/>
      <c r="AG69" s="3"/>
      <c r="AH69" s="3"/>
    </row>
    <row r="70" spans="1:34" ht="15" customHeight="1" x14ac:dyDescent="0.3">
      <c r="A70" s="3"/>
      <c r="B70" s="3"/>
      <c r="C70" s="1"/>
      <c r="D70" s="296"/>
      <c r="E70" s="296"/>
      <c r="F70" s="296"/>
      <c r="G70" s="296"/>
      <c r="H70" s="296"/>
      <c r="I70" s="296"/>
      <c r="J70" s="296"/>
      <c r="K70" s="297"/>
      <c r="L70" s="297"/>
      <c r="M70" s="297"/>
      <c r="N70" s="297"/>
      <c r="O70" s="297"/>
      <c r="P70" s="297"/>
      <c r="Q70" s="297"/>
      <c r="R70" s="296"/>
      <c r="S70" s="296"/>
      <c r="T70" s="296"/>
      <c r="U70" s="296"/>
      <c r="V70" s="296"/>
      <c r="W70" s="296"/>
      <c r="X70" s="296"/>
      <c r="Y70" s="296"/>
      <c r="Z70" s="296"/>
      <c r="AA70" s="296"/>
      <c r="AB70" s="296"/>
      <c r="AC70" s="296"/>
      <c r="AD70" s="296"/>
      <c r="AE70" s="296"/>
      <c r="AF70" s="1"/>
      <c r="AG70" s="3"/>
      <c r="AH70" s="3"/>
    </row>
    <row r="71" spans="1:34" ht="15" customHeight="1" x14ac:dyDescent="0.3">
      <c r="A71" s="3"/>
      <c r="B71" s="3"/>
      <c r="C71" s="1"/>
      <c r="D71" s="296"/>
      <c r="E71" s="296"/>
      <c r="F71" s="296"/>
      <c r="G71" s="296"/>
      <c r="H71" s="296"/>
      <c r="I71" s="296"/>
      <c r="J71" s="296"/>
      <c r="K71" s="297"/>
      <c r="L71" s="297"/>
      <c r="M71" s="297"/>
      <c r="N71" s="297"/>
      <c r="O71" s="297"/>
      <c r="P71" s="297"/>
      <c r="Q71" s="297"/>
      <c r="R71" s="296"/>
      <c r="S71" s="296"/>
      <c r="T71" s="296"/>
      <c r="U71" s="296"/>
      <c r="V71" s="296"/>
      <c r="W71" s="296"/>
      <c r="X71" s="296"/>
      <c r="Y71" s="296"/>
      <c r="Z71" s="296"/>
      <c r="AA71" s="296"/>
      <c r="AB71" s="296"/>
      <c r="AC71" s="296"/>
      <c r="AD71" s="296"/>
      <c r="AE71" s="296"/>
      <c r="AF71" s="1"/>
      <c r="AG71" s="3"/>
      <c r="AH71" s="3"/>
    </row>
    <row r="72" spans="1:34" ht="15" customHeight="1" x14ac:dyDescent="0.3">
      <c r="A72" s="3"/>
      <c r="B72" s="3"/>
      <c r="C72" s="1"/>
      <c r="D72" s="296"/>
      <c r="E72" s="296"/>
      <c r="F72" s="296"/>
      <c r="G72" s="296"/>
      <c r="H72" s="296"/>
      <c r="I72" s="296"/>
      <c r="J72" s="296"/>
      <c r="K72" s="297"/>
      <c r="L72" s="297"/>
      <c r="M72" s="297"/>
      <c r="N72" s="297"/>
      <c r="O72" s="297"/>
      <c r="P72" s="297"/>
      <c r="Q72" s="297"/>
      <c r="R72" s="296"/>
      <c r="S72" s="296"/>
      <c r="T72" s="296"/>
      <c r="U72" s="296"/>
      <c r="V72" s="296"/>
      <c r="W72" s="296"/>
      <c r="X72" s="296"/>
      <c r="Y72" s="296"/>
      <c r="Z72" s="296"/>
      <c r="AA72" s="296"/>
      <c r="AB72" s="296"/>
      <c r="AC72" s="296"/>
      <c r="AD72" s="296"/>
      <c r="AE72" s="296"/>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D52</f>
        <v>Simultaneous Equations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8"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8"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8" ht="15" customHeight="1" x14ac:dyDescent="0.3">
      <c r="A83" s="3"/>
      <c r="B83" s="3"/>
      <c r="C83" s="1"/>
      <c r="D83" s="296" t="str">
        <f ca="1">D59</f>
        <v>x = 3, y = 3</v>
      </c>
      <c r="E83" s="296"/>
      <c r="F83" s="296"/>
      <c r="G83" s="296"/>
      <c r="H83" s="296"/>
      <c r="I83" s="296"/>
      <c r="J83" s="296"/>
      <c r="K83" s="296" t="str">
        <f ca="1">K59</f>
        <v>x = 3, y = 9</v>
      </c>
      <c r="L83" s="296"/>
      <c r="M83" s="296"/>
      <c r="N83" s="296"/>
      <c r="O83" s="296"/>
      <c r="P83" s="296"/>
      <c r="Q83" s="296"/>
      <c r="R83" s="296" t="str">
        <f ca="1">R59</f>
        <v>x = 6, y = -2</v>
      </c>
      <c r="S83" s="296"/>
      <c r="T83" s="296"/>
      <c r="U83" s="296"/>
      <c r="V83" s="296"/>
      <c r="W83" s="296"/>
      <c r="X83" s="296"/>
      <c r="Y83" s="296" t="str">
        <f ca="1">Y59</f>
        <v>x = 12, y = 2</v>
      </c>
      <c r="Z83" s="296"/>
      <c r="AA83" s="296"/>
      <c r="AB83" s="296"/>
      <c r="AC83" s="296"/>
      <c r="AD83" s="296"/>
      <c r="AE83" s="296"/>
      <c r="AF83" s="1"/>
      <c r="AG83" s="3"/>
      <c r="AH83" s="3"/>
    </row>
    <row r="84" spans="1:38" ht="15" customHeight="1" x14ac:dyDescent="0.3">
      <c r="A84" s="3"/>
      <c r="B84" s="3"/>
      <c r="C84" s="1"/>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1"/>
      <c r="AG84" s="3"/>
      <c r="AH84" s="3"/>
    </row>
    <row r="85" spans="1:38" ht="15" customHeight="1" x14ac:dyDescent="0.3">
      <c r="A85" s="3"/>
      <c r="B85" s="3"/>
      <c r="C85" s="1"/>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1"/>
      <c r="AG85" s="3"/>
      <c r="AH85" s="3"/>
    </row>
    <row r="86" spans="1:38" ht="15" customHeight="1" x14ac:dyDescent="0.3">
      <c r="A86" s="3"/>
      <c r="B86" s="3"/>
      <c r="C86" s="1"/>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1"/>
      <c r="AG86" s="3"/>
      <c r="AH86" s="3"/>
    </row>
    <row r="87" spans="1:38"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8" ht="15" customHeight="1" x14ac:dyDescent="0.3">
      <c r="A88" s="3"/>
      <c r="B88" s="3"/>
      <c r="C88" s="1"/>
      <c r="D88" s="296" t="str">
        <f ca="1">D64</f>
        <v>x = 7, y = -4</v>
      </c>
      <c r="E88" s="296"/>
      <c r="F88" s="296"/>
      <c r="G88" s="296"/>
      <c r="H88" s="296"/>
      <c r="I88" s="296"/>
      <c r="J88" s="296"/>
      <c r="K88" s="296" t="str">
        <f ca="1">K64</f>
        <v>x = 3, y = -2</v>
      </c>
      <c r="L88" s="296"/>
      <c r="M88" s="296"/>
      <c r="N88" s="296"/>
      <c r="O88" s="296"/>
      <c r="P88" s="296"/>
      <c r="Q88" s="296"/>
      <c r="R88" s="296" t="str">
        <f ca="1">R64</f>
        <v>x = 2.6, y = 3.6</v>
      </c>
      <c r="S88" s="296"/>
      <c r="T88" s="296"/>
      <c r="U88" s="296"/>
      <c r="V88" s="296"/>
      <c r="W88" s="296"/>
      <c r="X88" s="296"/>
      <c r="Y88" s="296" t="str">
        <f ca="1">Y64</f>
        <v>x = 3, y = -3</v>
      </c>
      <c r="Z88" s="296"/>
      <c r="AA88" s="296"/>
      <c r="AB88" s="296"/>
      <c r="AC88" s="296"/>
      <c r="AD88" s="296"/>
      <c r="AE88" s="296"/>
      <c r="AF88" s="1"/>
      <c r="AG88" s="3"/>
      <c r="AH88" s="3"/>
    </row>
    <row r="89" spans="1:38" ht="15" customHeight="1" x14ac:dyDescent="0.3">
      <c r="A89" s="3"/>
      <c r="B89" s="3"/>
      <c r="C89" s="1"/>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1"/>
      <c r="AG89" s="3"/>
      <c r="AH89" s="3"/>
    </row>
    <row r="90" spans="1:38" ht="15" customHeight="1" x14ac:dyDescent="0.3">
      <c r="A90" s="3"/>
      <c r="B90" s="3"/>
      <c r="C90" s="1"/>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1"/>
      <c r="AG90" s="3"/>
      <c r="AH90" s="3"/>
    </row>
    <row r="91" spans="1:38" ht="15" customHeight="1" x14ac:dyDescent="0.3">
      <c r="A91" s="3"/>
      <c r="B91" s="3"/>
      <c r="C91" s="1"/>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1"/>
      <c r="AG91" s="3"/>
      <c r="AH91" s="3"/>
    </row>
    <row r="92" spans="1:38"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8" ht="15" customHeight="1" x14ac:dyDescent="0.3">
      <c r="A93" s="3"/>
      <c r="B93" s="3"/>
      <c r="C93" s="1"/>
      <c r="D93" s="296" t="str">
        <f ca="1">D69</f>
        <v>x = -3, y = -3</v>
      </c>
      <c r="E93" s="296"/>
      <c r="F93" s="296"/>
      <c r="G93" s="296"/>
      <c r="H93" s="296"/>
      <c r="I93" s="296"/>
      <c r="J93" s="296"/>
      <c r="K93" s="297" t="str">
        <f ca="1">K69</f>
        <v>x = 12, y = 4 and 
x = -12, y = -4</v>
      </c>
      <c r="L93" s="297"/>
      <c r="M93" s="297"/>
      <c r="N93" s="297"/>
      <c r="O93" s="297"/>
      <c r="P93" s="297"/>
      <c r="Q93" s="297"/>
      <c r="R93" s="296" t="str">
        <f ca="1">R69</f>
        <v>x = 2, y = -2</v>
      </c>
      <c r="S93" s="296"/>
      <c r="T93" s="296"/>
      <c r="U93" s="296"/>
      <c r="V93" s="296"/>
      <c r="W93" s="296"/>
      <c r="X93" s="296"/>
      <c r="Y93" s="296" t="str">
        <f ca="1">Y69</f>
        <v>x = -8, y = 10</v>
      </c>
      <c r="Z93" s="296"/>
      <c r="AA93" s="296"/>
      <c r="AB93" s="296"/>
      <c r="AC93" s="296"/>
      <c r="AD93" s="296"/>
      <c r="AE93" s="296"/>
      <c r="AF93" s="1"/>
      <c r="AG93" s="3"/>
      <c r="AH93" s="3"/>
    </row>
    <row r="94" spans="1:38" ht="15" customHeight="1" x14ac:dyDescent="0.3">
      <c r="A94" s="3"/>
      <c r="B94" s="3"/>
      <c r="C94" s="1"/>
      <c r="D94" s="296"/>
      <c r="E94" s="296"/>
      <c r="F94" s="296"/>
      <c r="G94" s="296"/>
      <c r="H94" s="296"/>
      <c r="I94" s="296"/>
      <c r="J94" s="296"/>
      <c r="K94" s="297"/>
      <c r="L94" s="297"/>
      <c r="M94" s="297"/>
      <c r="N94" s="297"/>
      <c r="O94" s="297"/>
      <c r="P94" s="297"/>
      <c r="Q94" s="297"/>
      <c r="R94" s="296"/>
      <c r="S94" s="296"/>
      <c r="T94" s="296"/>
      <c r="U94" s="296"/>
      <c r="V94" s="296"/>
      <c r="W94" s="296"/>
      <c r="X94" s="296"/>
      <c r="Y94" s="296"/>
      <c r="Z94" s="296"/>
      <c r="AA94" s="296"/>
      <c r="AB94" s="296"/>
      <c r="AC94" s="296"/>
      <c r="AD94" s="296"/>
      <c r="AE94" s="296"/>
      <c r="AF94" s="1"/>
      <c r="AG94" s="3"/>
      <c r="AH94" s="3"/>
      <c r="AL94" s="11"/>
    </row>
    <row r="95" spans="1:38" ht="15" customHeight="1" x14ac:dyDescent="0.3">
      <c r="A95" s="3"/>
      <c r="B95" s="3"/>
      <c r="C95" s="1"/>
      <c r="D95" s="296"/>
      <c r="E95" s="296"/>
      <c r="F95" s="296"/>
      <c r="G95" s="296"/>
      <c r="H95" s="296"/>
      <c r="I95" s="296"/>
      <c r="J95" s="296"/>
      <c r="K95" s="297"/>
      <c r="L95" s="297"/>
      <c r="M95" s="297"/>
      <c r="N95" s="297"/>
      <c r="O95" s="297"/>
      <c r="P95" s="297"/>
      <c r="Q95" s="297"/>
      <c r="R95" s="296"/>
      <c r="S95" s="296"/>
      <c r="T95" s="296"/>
      <c r="U95" s="296"/>
      <c r="V95" s="296"/>
      <c r="W95" s="296"/>
      <c r="X95" s="296"/>
      <c r="Y95" s="296"/>
      <c r="Z95" s="296"/>
      <c r="AA95" s="296"/>
      <c r="AB95" s="296"/>
      <c r="AC95" s="296"/>
      <c r="AD95" s="296"/>
      <c r="AE95" s="296"/>
      <c r="AF95" s="1"/>
      <c r="AG95" s="3"/>
      <c r="AH95" s="3"/>
    </row>
    <row r="96" spans="1:38" ht="15" customHeight="1" x14ac:dyDescent="0.3">
      <c r="A96" s="3"/>
      <c r="B96" s="3"/>
      <c r="C96" s="1"/>
      <c r="D96" s="296"/>
      <c r="E96" s="296"/>
      <c r="F96" s="296"/>
      <c r="G96" s="296"/>
      <c r="H96" s="296"/>
      <c r="I96" s="296"/>
      <c r="J96" s="296"/>
      <c r="K96" s="297"/>
      <c r="L96" s="297"/>
      <c r="M96" s="297"/>
      <c r="N96" s="297"/>
      <c r="O96" s="297"/>
      <c r="P96" s="297"/>
      <c r="Q96" s="297"/>
      <c r="R96" s="296"/>
      <c r="S96" s="296"/>
      <c r="T96" s="296"/>
      <c r="U96" s="296"/>
      <c r="V96" s="296"/>
      <c r="W96" s="296"/>
      <c r="X96" s="296"/>
      <c r="Y96" s="296"/>
      <c r="Z96" s="296"/>
      <c r="AA96" s="296"/>
      <c r="AB96" s="296"/>
      <c r="AC96" s="296"/>
      <c r="AD96" s="296"/>
      <c r="AE96" s="296"/>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U1V5eTZQlii4IHiYi6jbbyNhBVIVbvnrjYqL44ta98e0eh/eX0gbebiF/9crppm9VJpESuuj1HVTxpM+1J0usQ==" saltValue="R6ikab9ybQ0RNOOfvRV1aA==" spinCount="100000" sheet="1" objects="1" scenarios="1"/>
  <mergeCells count="76">
    <mergeCell ref="D44:J45"/>
    <mergeCell ref="K44:Q45"/>
    <mergeCell ref="R44:X45"/>
    <mergeCell ref="Y44:AE45"/>
    <mergeCell ref="D46:J47"/>
    <mergeCell ref="K46:Q47"/>
    <mergeCell ref="R46:X47"/>
    <mergeCell ref="Y46:AE47"/>
    <mergeCell ref="Y39:AE40"/>
    <mergeCell ref="D41:J42"/>
    <mergeCell ref="K41:Q42"/>
    <mergeCell ref="R41:X42"/>
    <mergeCell ref="Y41:AE42"/>
    <mergeCell ref="K39:Q40"/>
    <mergeCell ref="D39:J40"/>
    <mergeCell ref="R39:X40"/>
    <mergeCell ref="Y34:AE35"/>
    <mergeCell ref="D36:J37"/>
    <mergeCell ref="K36:Q37"/>
    <mergeCell ref="R36:X37"/>
    <mergeCell ref="Y36:AE37"/>
    <mergeCell ref="D34:J35"/>
    <mergeCell ref="K34:Q35"/>
    <mergeCell ref="R34:X35"/>
    <mergeCell ref="Y19:AE20"/>
    <mergeCell ref="D21:J22"/>
    <mergeCell ref="K21:Q22"/>
    <mergeCell ref="R21:X22"/>
    <mergeCell ref="Y21:AE22"/>
    <mergeCell ref="K19:Q20"/>
    <mergeCell ref="R19:X20"/>
    <mergeCell ref="Y14:AE15"/>
    <mergeCell ref="D16:J17"/>
    <mergeCell ref="K16:Q17"/>
    <mergeCell ref="R16:X17"/>
    <mergeCell ref="Y16:AE17"/>
    <mergeCell ref="D14:J15"/>
    <mergeCell ref="K14:Q15"/>
    <mergeCell ref="R14:X15"/>
    <mergeCell ref="D11:J12"/>
    <mergeCell ref="K9:Q10"/>
    <mergeCell ref="K11:Q12"/>
    <mergeCell ref="R9:X10"/>
    <mergeCell ref="R11:X12"/>
    <mergeCell ref="Y83:AE86"/>
    <mergeCell ref="Y9:AE10"/>
    <mergeCell ref="Y11:AE12"/>
    <mergeCell ref="D88:J91"/>
    <mergeCell ref="K88:Q91"/>
    <mergeCell ref="R88:X91"/>
    <mergeCell ref="Y88:AE91"/>
    <mergeCell ref="D52:Z56"/>
    <mergeCell ref="D59:J62"/>
    <mergeCell ref="K59:Q62"/>
    <mergeCell ref="R59:X62"/>
    <mergeCell ref="Y59:AE62"/>
    <mergeCell ref="D64:J67"/>
    <mergeCell ref="K64:Q67"/>
    <mergeCell ref="R64:X67"/>
    <mergeCell ref="Y64:AE67"/>
    <mergeCell ref="D27:Z31"/>
    <mergeCell ref="D19:J20"/>
    <mergeCell ref="D2:Z6"/>
    <mergeCell ref="D9:J10"/>
    <mergeCell ref="D93:J96"/>
    <mergeCell ref="K93:Q96"/>
    <mergeCell ref="R93:X96"/>
    <mergeCell ref="Y93:AE96"/>
    <mergeCell ref="D69:J72"/>
    <mergeCell ref="K69:Q72"/>
    <mergeCell ref="R69:X72"/>
    <mergeCell ref="Y69:AE72"/>
    <mergeCell ref="D76:Z80"/>
    <mergeCell ref="D83:J86"/>
    <mergeCell ref="K83:Q86"/>
    <mergeCell ref="R83:X86"/>
  </mergeCells>
  <hyperlinks>
    <hyperlink ref="A1" location="Contents!A1" display="Go Back" xr:uid="{00000000-0004-0000-2600-000000000000}"/>
  </hyperlinks>
  <pageMargins left="0.25" right="0.25"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tint="0.79998168889431442"/>
  </sheetPr>
  <dimension ref="A1:AW65"/>
  <sheetViews>
    <sheetView zoomScale="81" zoomScaleNormal="81" workbookViewId="0"/>
  </sheetViews>
  <sheetFormatPr defaultColWidth="2.88671875" defaultRowHeight="15" customHeight="1" x14ac:dyDescent="0.3"/>
  <cols>
    <col min="2" max="23" width="2.88671875" customWidth="1"/>
  </cols>
  <sheetData>
    <row r="1" spans="1:49" ht="15" customHeight="1" x14ac:dyDescent="0.3">
      <c r="A1" s="61" t="s">
        <v>201</v>
      </c>
      <c r="B1" s="239" t="s">
        <v>75</v>
      </c>
      <c r="C1" s="239"/>
      <c r="D1" s="239"/>
      <c r="E1" s="239"/>
      <c r="F1" s="239"/>
      <c r="G1" s="239"/>
      <c r="H1" s="239"/>
      <c r="I1" s="239"/>
      <c r="J1" s="239"/>
      <c r="K1" s="239"/>
      <c r="L1" s="239"/>
      <c r="M1" s="239"/>
      <c r="N1" s="239"/>
      <c r="O1" s="239"/>
      <c r="P1" s="239"/>
      <c r="Q1" s="239"/>
      <c r="R1" s="239"/>
      <c r="S1" s="239"/>
      <c r="T1" s="3"/>
      <c r="U1" s="3"/>
      <c r="V1" s="3"/>
      <c r="W1" s="3"/>
      <c r="X1" s="3"/>
      <c r="Y1" s="3"/>
      <c r="Z1" s="239" t="str">
        <f>B1</f>
        <v>Solving Equations</v>
      </c>
      <c r="AA1" s="239"/>
      <c r="AB1" s="239"/>
      <c r="AC1" s="239"/>
      <c r="AD1" s="239"/>
      <c r="AE1" s="239"/>
      <c r="AF1" s="239"/>
      <c r="AG1" s="239"/>
      <c r="AH1" s="239"/>
      <c r="AI1" s="239"/>
      <c r="AJ1" s="239"/>
      <c r="AK1" s="239"/>
      <c r="AL1" s="239"/>
      <c r="AM1" s="239"/>
      <c r="AN1" s="239"/>
      <c r="AO1" s="239"/>
      <c r="AP1" s="239"/>
      <c r="AQ1" s="239"/>
      <c r="AR1" s="3"/>
      <c r="AS1" s="3"/>
      <c r="AT1" s="3"/>
      <c r="AU1" s="3"/>
      <c r="AV1" s="3"/>
      <c r="AW1" s="3"/>
    </row>
    <row r="2" spans="1:49" ht="15" customHeight="1" x14ac:dyDescent="0.3">
      <c r="A2" s="3"/>
      <c r="B2" s="239"/>
      <c r="C2" s="239"/>
      <c r="D2" s="239"/>
      <c r="E2" s="239"/>
      <c r="F2" s="239"/>
      <c r="G2" s="239"/>
      <c r="H2" s="239"/>
      <c r="I2" s="239"/>
      <c r="J2" s="239"/>
      <c r="K2" s="239"/>
      <c r="L2" s="239"/>
      <c r="M2" s="239"/>
      <c r="N2" s="239"/>
      <c r="O2" s="239"/>
      <c r="P2" s="239"/>
      <c r="Q2" s="239"/>
      <c r="R2" s="239"/>
      <c r="S2" s="239"/>
      <c r="T2" s="3"/>
      <c r="U2" s="3"/>
      <c r="V2" s="3"/>
      <c r="W2" s="3"/>
      <c r="X2" s="3"/>
      <c r="Y2" s="3"/>
      <c r="Z2" s="239"/>
      <c r="AA2" s="239"/>
      <c r="AB2" s="239"/>
      <c r="AC2" s="239"/>
      <c r="AD2" s="239"/>
      <c r="AE2" s="239"/>
      <c r="AF2" s="239"/>
      <c r="AG2" s="239"/>
      <c r="AH2" s="239"/>
      <c r="AI2" s="239"/>
      <c r="AJ2" s="239"/>
      <c r="AK2" s="239"/>
      <c r="AL2" s="239"/>
      <c r="AM2" s="239"/>
      <c r="AN2" s="239"/>
      <c r="AO2" s="239"/>
      <c r="AP2" s="239"/>
      <c r="AQ2" s="239"/>
      <c r="AR2" s="3"/>
      <c r="AS2" s="3"/>
      <c r="AT2" s="3"/>
      <c r="AU2" s="3"/>
      <c r="AV2" s="3"/>
      <c r="AW2" s="3"/>
    </row>
    <row r="3" spans="1:49" ht="15" customHeight="1" x14ac:dyDescent="0.3">
      <c r="A3" s="3"/>
      <c r="B3" s="239"/>
      <c r="C3" s="239"/>
      <c r="D3" s="239"/>
      <c r="E3" s="239"/>
      <c r="F3" s="239"/>
      <c r="G3" s="239"/>
      <c r="H3" s="239"/>
      <c r="I3" s="239"/>
      <c r="J3" s="239"/>
      <c r="K3" s="239"/>
      <c r="L3" s="239"/>
      <c r="M3" s="239"/>
      <c r="N3" s="239"/>
      <c r="O3" s="239"/>
      <c r="P3" s="239"/>
      <c r="Q3" s="239"/>
      <c r="R3" s="239"/>
      <c r="S3" s="239"/>
      <c r="T3" s="3"/>
      <c r="U3" s="3"/>
      <c r="V3" s="3"/>
      <c r="W3" s="3"/>
      <c r="X3" s="3"/>
      <c r="Y3" s="3"/>
      <c r="Z3" s="239"/>
      <c r="AA3" s="239"/>
      <c r="AB3" s="239"/>
      <c r="AC3" s="239"/>
      <c r="AD3" s="239"/>
      <c r="AE3" s="239"/>
      <c r="AF3" s="239"/>
      <c r="AG3" s="239"/>
      <c r="AH3" s="239"/>
      <c r="AI3" s="239"/>
      <c r="AJ3" s="239"/>
      <c r="AK3" s="239"/>
      <c r="AL3" s="239"/>
      <c r="AM3" s="239"/>
      <c r="AN3" s="239"/>
      <c r="AO3" s="239"/>
      <c r="AP3" s="239"/>
      <c r="AQ3" s="239"/>
      <c r="AR3" s="3"/>
      <c r="AS3" s="3"/>
      <c r="AT3" s="3"/>
      <c r="AU3" s="3"/>
      <c r="AV3" s="3"/>
      <c r="AW3" s="3"/>
    </row>
    <row r="4" spans="1:49" ht="15" customHeight="1" x14ac:dyDescent="0.3">
      <c r="A4" s="3"/>
      <c r="B4" s="239"/>
      <c r="C4" s="239"/>
      <c r="D4" s="239"/>
      <c r="E4" s="239"/>
      <c r="F4" s="239"/>
      <c r="G4" s="239"/>
      <c r="H4" s="239"/>
      <c r="I4" s="239"/>
      <c r="J4" s="239"/>
      <c r="K4" s="239"/>
      <c r="L4" s="239"/>
      <c r="M4" s="239"/>
      <c r="N4" s="239"/>
      <c r="O4" s="239"/>
      <c r="P4" s="239"/>
      <c r="Q4" s="239"/>
      <c r="R4" s="239"/>
      <c r="S4" s="239"/>
      <c r="T4" s="3"/>
      <c r="U4" s="3"/>
      <c r="V4" s="3"/>
      <c r="W4" s="3"/>
      <c r="X4" s="3"/>
      <c r="Y4" s="3"/>
      <c r="Z4" s="239"/>
      <c r="AA4" s="239"/>
      <c r="AB4" s="239"/>
      <c r="AC4" s="239"/>
      <c r="AD4" s="239"/>
      <c r="AE4" s="239"/>
      <c r="AF4" s="239"/>
      <c r="AG4" s="239"/>
      <c r="AH4" s="239"/>
      <c r="AI4" s="239"/>
      <c r="AJ4" s="239"/>
      <c r="AK4" s="239"/>
      <c r="AL4" s="239"/>
      <c r="AM4" s="239"/>
      <c r="AN4" s="239"/>
      <c r="AO4" s="239"/>
      <c r="AP4" s="239"/>
      <c r="AQ4" s="239"/>
      <c r="AR4" s="3"/>
      <c r="AS4" s="3"/>
      <c r="AT4" s="3"/>
      <c r="AU4" s="3"/>
      <c r="AV4" s="3"/>
      <c r="AW4" s="3"/>
    </row>
    <row r="5" spans="1:49" ht="15" customHeight="1" x14ac:dyDescent="0.3">
      <c r="A5" s="3"/>
      <c r="B5" s="239"/>
      <c r="C5" s="239"/>
      <c r="D5" s="239"/>
      <c r="E5" s="239"/>
      <c r="F5" s="239"/>
      <c r="G5" s="239"/>
      <c r="H5" s="239"/>
      <c r="I5" s="239"/>
      <c r="J5" s="239"/>
      <c r="K5" s="239"/>
      <c r="L5" s="239"/>
      <c r="M5" s="239"/>
      <c r="N5" s="239"/>
      <c r="O5" s="239"/>
      <c r="P5" s="239"/>
      <c r="Q5" s="239"/>
      <c r="R5" s="239"/>
      <c r="S5" s="239"/>
      <c r="T5" s="3"/>
      <c r="U5" s="3"/>
      <c r="V5" s="3"/>
      <c r="W5" s="3"/>
      <c r="X5" s="3"/>
      <c r="Y5" s="3"/>
      <c r="Z5" s="239"/>
      <c r="AA5" s="239"/>
      <c r="AB5" s="239"/>
      <c r="AC5" s="239"/>
      <c r="AD5" s="239"/>
      <c r="AE5" s="239"/>
      <c r="AF5" s="239"/>
      <c r="AG5" s="239"/>
      <c r="AH5" s="239"/>
      <c r="AI5" s="239"/>
      <c r="AJ5" s="239"/>
      <c r="AK5" s="239"/>
      <c r="AL5" s="239"/>
      <c r="AM5" s="239"/>
      <c r="AN5" s="239"/>
      <c r="AO5" s="239"/>
      <c r="AP5" s="239"/>
      <c r="AQ5" s="239"/>
      <c r="AR5" s="3"/>
      <c r="AS5" s="3"/>
      <c r="AT5" s="3"/>
      <c r="AU5" s="3"/>
      <c r="AV5" s="3"/>
      <c r="AW5" s="3"/>
    </row>
    <row r="6" spans="1:49" ht="15" customHeight="1"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15" customHeight="1" x14ac:dyDescent="0.3">
      <c r="A7" s="3"/>
      <c r="B7" s="105" t="s">
        <v>0</v>
      </c>
      <c r="C7" s="8">
        <f ca="1">RANDBETWEEN(1,4)</f>
        <v>2</v>
      </c>
      <c r="D7" s="8">
        <f ca="1">RANDBETWEEN(5,9)</f>
        <v>8</v>
      </c>
      <c r="E7" s="8"/>
      <c r="F7" s="8"/>
      <c r="G7" s="8"/>
      <c r="H7" s="8"/>
      <c r="I7" s="105"/>
      <c r="J7" s="105"/>
      <c r="K7" s="105"/>
      <c r="L7" s="105"/>
      <c r="M7" s="106" t="s">
        <v>1</v>
      </c>
      <c r="N7" s="8">
        <f ca="1">RANDBETWEEN(2,7)</f>
        <v>6</v>
      </c>
      <c r="O7" s="8">
        <f ca="1">RANDBETWEEN(8,15)</f>
        <v>14</v>
      </c>
      <c r="P7" s="8"/>
      <c r="Q7" s="8"/>
      <c r="R7" s="105"/>
      <c r="S7" s="105"/>
      <c r="T7" s="105"/>
      <c r="U7" s="105"/>
      <c r="V7" s="105"/>
      <c r="W7" s="105"/>
      <c r="X7" s="3"/>
      <c r="Y7" s="3"/>
      <c r="Z7" s="4" t="s">
        <v>0</v>
      </c>
      <c r="AA7" s="4"/>
      <c r="AB7" s="4"/>
      <c r="AC7" s="4"/>
      <c r="AD7" s="4"/>
      <c r="AE7" s="4"/>
      <c r="AF7" s="4"/>
      <c r="AG7" s="4"/>
      <c r="AH7" s="4"/>
      <c r="AI7" s="4"/>
      <c r="AJ7" s="4"/>
      <c r="AK7" s="3" t="s">
        <v>1</v>
      </c>
      <c r="AL7" s="4"/>
      <c r="AM7" s="4"/>
      <c r="AN7" s="4"/>
      <c r="AO7" s="4"/>
      <c r="AP7" s="4"/>
      <c r="AQ7" s="4"/>
      <c r="AR7" s="4"/>
      <c r="AS7" s="4"/>
      <c r="AT7" s="4"/>
      <c r="AU7" s="4"/>
      <c r="AV7" s="3"/>
      <c r="AW7" s="3"/>
    </row>
    <row r="8" spans="1:49" ht="15" customHeight="1" x14ac:dyDescent="0.3">
      <c r="A8" s="3"/>
      <c r="B8" s="251" t="str">
        <f ca="1">CONCATENATE("x + ",C7," = ",D7)</f>
        <v>x + 2 = 8</v>
      </c>
      <c r="C8" s="251"/>
      <c r="D8" s="251"/>
      <c r="E8" s="251"/>
      <c r="F8" s="251"/>
      <c r="G8" s="251"/>
      <c r="H8" s="251"/>
      <c r="I8" s="251"/>
      <c r="J8" s="251"/>
      <c r="K8" s="251"/>
      <c r="L8" s="251"/>
      <c r="M8" s="251" t="str">
        <f ca="1">CONCATENATE("x - ",N7," = ",O7)</f>
        <v>x - 6 = 14</v>
      </c>
      <c r="N8" s="251"/>
      <c r="O8" s="251"/>
      <c r="P8" s="251"/>
      <c r="Q8" s="251"/>
      <c r="R8" s="251"/>
      <c r="S8" s="251"/>
      <c r="T8" s="251"/>
      <c r="U8" s="251"/>
      <c r="V8" s="251"/>
      <c r="W8" s="251"/>
      <c r="X8" s="3"/>
      <c r="Y8" s="3"/>
      <c r="Z8" s="229" t="str">
        <f ca="1">B8</f>
        <v>x + 2 = 8</v>
      </c>
      <c r="AA8" s="229"/>
      <c r="AB8" s="229"/>
      <c r="AC8" s="229"/>
      <c r="AD8" s="229"/>
      <c r="AE8" s="229"/>
      <c r="AF8" s="229"/>
      <c r="AG8" s="229"/>
      <c r="AH8" s="229"/>
      <c r="AI8" s="229"/>
      <c r="AJ8" s="229"/>
      <c r="AK8" s="229" t="str">
        <f ca="1">M8</f>
        <v>x - 6 = 14</v>
      </c>
      <c r="AL8" s="229"/>
      <c r="AM8" s="229"/>
      <c r="AN8" s="229"/>
      <c r="AO8" s="229"/>
      <c r="AP8" s="229"/>
      <c r="AQ8" s="229"/>
      <c r="AR8" s="229"/>
      <c r="AS8" s="229"/>
      <c r="AT8" s="229"/>
      <c r="AU8" s="229"/>
      <c r="AV8" s="3"/>
      <c r="AW8" s="3"/>
    </row>
    <row r="9" spans="1:49" ht="15" customHeight="1" x14ac:dyDescent="0.3">
      <c r="A9" s="3"/>
      <c r="B9" s="251"/>
      <c r="C9" s="251"/>
      <c r="D9" s="251"/>
      <c r="E9" s="251"/>
      <c r="F9" s="251"/>
      <c r="G9" s="251"/>
      <c r="H9" s="251"/>
      <c r="I9" s="251"/>
      <c r="J9" s="251"/>
      <c r="K9" s="251"/>
      <c r="L9" s="251"/>
      <c r="M9" s="251"/>
      <c r="N9" s="251"/>
      <c r="O9" s="251"/>
      <c r="P9" s="251"/>
      <c r="Q9" s="251"/>
      <c r="R9" s="251"/>
      <c r="S9" s="251"/>
      <c r="T9" s="251"/>
      <c r="U9" s="251"/>
      <c r="V9" s="251"/>
      <c r="W9" s="251"/>
      <c r="X9" s="3"/>
      <c r="Y9" s="3"/>
      <c r="Z9" s="229"/>
      <c r="AA9" s="229"/>
      <c r="AB9" s="229"/>
      <c r="AC9" s="229"/>
      <c r="AD9" s="229"/>
      <c r="AE9" s="229"/>
      <c r="AF9" s="229"/>
      <c r="AG9" s="229"/>
      <c r="AH9" s="229"/>
      <c r="AI9" s="229"/>
      <c r="AJ9" s="229"/>
      <c r="AK9" s="229"/>
      <c r="AL9" s="229"/>
      <c r="AM9" s="229"/>
      <c r="AN9" s="229"/>
      <c r="AO9" s="229"/>
      <c r="AP9" s="229"/>
      <c r="AQ9" s="229"/>
      <c r="AR9" s="229"/>
      <c r="AS9" s="229"/>
      <c r="AT9" s="229"/>
      <c r="AU9" s="229"/>
      <c r="AV9" s="3"/>
      <c r="AW9" s="3"/>
    </row>
    <row r="10" spans="1:49" ht="15" customHeight="1" x14ac:dyDescent="0.3">
      <c r="A10" s="3"/>
      <c r="B10" s="251"/>
      <c r="C10" s="251"/>
      <c r="D10" s="251"/>
      <c r="E10" s="251"/>
      <c r="F10" s="251"/>
      <c r="G10" s="251"/>
      <c r="H10" s="251"/>
      <c r="I10" s="251"/>
      <c r="J10" s="251"/>
      <c r="K10" s="251"/>
      <c r="L10" s="251"/>
      <c r="M10" s="251"/>
      <c r="N10" s="251"/>
      <c r="O10" s="251"/>
      <c r="P10" s="251"/>
      <c r="Q10" s="251"/>
      <c r="R10" s="251"/>
      <c r="S10" s="251"/>
      <c r="T10" s="251"/>
      <c r="U10" s="251"/>
      <c r="V10" s="251"/>
      <c r="W10" s="251"/>
      <c r="X10" s="3"/>
      <c r="Y10" s="3"/>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3"/>
      <c r="AW10" s="3"/>
    </row>
    <row r="11" spans="1:49" ht="15" customHeight="1" x14ac:dyDescent="0.3">
      <c r="A11" s="3"/>
      <c r="B11" s="105" t="s">
        <v>2</v>
      </c>
      <c r="C11" s="8">
        <f ca="1">RANDBETWEEN(2,5)</f>
        <v>4</v>
      </c>
      <c r="D11" s="8">
        <f t="shared" ref="D11" ca="1" si="0">RANDBETWEEN(1,9)</f>
        <v>5</v>
      </c>
      <c r="E11" s="8">
        <f ca="1">C11*D11</f>
        <v>20</v>
      </c>
      <c r="F11" s="8"/>
      <c r="G11" s="8"/>
      <c r="H11" s="8"/>
      <c r="I11" s="8"/>
      <c r="J11" s="105"/>
      <c r="K11" s="105"/>
      <c r="L11" s="105"/>
      <c r="M11" s="106" t="s">
        <v>3</v>
      </c>
      <c r="N11" s="8">
        <f ca="1">RANDBETWEEN(2,5)</f>
        <v>2</v>
      </c>
      <c r="O11" s="8">
        <f ca="1">RANDBETWEEN(1,3)</f>
        <v>1</v>
      </c>
      <c r="P11" s="8"/>
      <c r="Q11" s="8">
        <f ca="1">N11*O11</f>
        <v>2</v>
      </c>
      <c r="R11" s="8"/>
      <c r="S11" s="8"/>
      <c r="T11" s="105"/>
      <c r="U11" s="105"/>
      <c r="V11" s="105"/>
      <c r="W11" s="105"/>
      <c r="X11" s="3"/>
      <c r="Y11" s="3"/>
      <c r="Z11" s="4" t="s">
        <v>2</v>
      </c>
      <c r="AA11" s="4"/>
      <c r="AB11" s="4"/>
      <c r="AC11" s="4"/>
      <c r="AD11" s="4"/>
      <c r="AE11" s="4"/>
      <c r="AF11" s="4"/>
      <c r="AG11" s="4"/>
      <c r="AH11" s="4"/>
      <c r="AI11" s="4"/>
      <c r="AJ11" s="4"/>
      <c r="AK11" s="3" t="s">
        <v>3</v>
      </c>
      <c r="AL11" s="4"/>
      <c r="AM11" s="4"/>
      <c r="AN11" s="4"/>
      <c r="AO11" s="4"/>
      <c r="AP11" s="4"/>
      <c r="AQ11" s="4"/>
      <c r="AR11" s="4"/>
      <c r="AS11" s="4"/>
      <c r="AT11" s="4"/>
      <c r="AU11" s="4"/>
      <c r="AV11" s="3"/>
      <c r="AW11" s="3"/>
    </row>
    <row r="12" spans="1:49" ht="15" customHeight="1" x14ac:dyDescent="0.3">
      <c r="A12" s="3"/>
      <c r="B12" s="251" t="str">
        <f ca="1">CONCATENATE(C11,"x = ",E11)</f>
        <v>4x = 20</v>
      </c>
      <c r="C12" s="251"/>
      <c r="D12" s="251"/>
      <c r="E12" s="251"/>
      <c r="F12" s="251"/>
      <c r="G12" s="251"/>
      <c r="H12" s="251"/>
      <c r="I12" s="251"/>
      <c r="J12" s="251"/>
      <c r="K12" s="251"/>
      <c r="L12" s="251"/>
      <c r="M12" s="251" t="str">
        <f ca="1">CONCATENATE(N11,"x + ",Q11," = ",N11*O11+Q11)</f>
        <v>2x + 2 = 4</v>
      </c>
      <c r="N12" s="251"/>
      <c r="O12" s="251"/>
      <c r="P12" s="251"/>
      <c r="Q12" s="251"/>
      <c r="R12" s="251"/>
      <c r="S12" s="251"/>
      <c r="T12" s="251"/>
      <c r="U12" s="251"/>
      <c r="V12" s="251"/>
      <c r="W12" s="251"/>
      <c r="X12" s="3"/>
      <c r="Y12" s="3"/>
      <c r="Z12" s="229" t="str">
        <f ca="1">B12</f>
        <v>4x = 20</v>
      </c>
      <c r="AA12" s="229"/>
      <c r="AB12" s="229"/>
      <c r="AC12" s="229"/>
      <c r="AD12" s="229"/>
      <c r="AE12" s="229"/>
      <c r="AF12" s="229"/>
      <c r="AG12" s="229"/>
      <c r="AH12" s="229"/>
      <c r="AI12" s="229"/>
      <c r="AJ12" s="229"/>
      <c r="AK12" s="229" t="str">
        <f ca="1">M12</f>
        <v>2x + 2 = 4</v>
      </c>
      <c r="AL12" s="229"/>
      <c r="AM12" s="229"/>
      <c r="AN12" s="229"/>
      <c r="AO12" s="229"/>
      <c r="AP12" s="229"/>
      <c r="AQ12" s="229"/>
      <c r="AR12" s="229"/>
      <c r="AS12" s="229"/>
      <c r="AT12" s="229"/>
      <c r="AU12" s="229"/>
      <c r="AV12" s="3"/>
      <c r="AW12" s="3"/>
    </row>
    <row r="13" spans="1:49" ht="15" customHeight="1" x14ac:dyDescent="0.3">
      <c r="A13" s="3"/>
      <c r="B13" s="251"/>
      <c r="C13" s="251"/>
      <c r="D13" s="251"/>
      <c r="E13" s="251"/>
      <c r="F13" s="251"/>
      <c r="G13" s="251"/>
      <c r="H13" s="251"/>
      <c r="I13" s="251"/>
      <c r="J13" s="251"/>
      <c r="K13" s="251"/>
      <c r="L13" s="251"/>
      <c r="M13" s="251"/>
      <c r="N13" s="251"/>
      <c r="O13" s="251"/>
      <c r="P13" s="251"/>
      <c r="Q13" s="251"/>
      <c r="R13" s="251"/>
      <c r="S13" s="251"/>
      <c r="T13" s="251"/>
      <c r="U13" s="251"/>
      <c r="V13" s="251"/>
      <c r="W13" s="251"/>
      <c r="X13" s="3"/>
      <c r="Y13" s="3"/>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3"/>
      <c r="AW13" s="3"/>
    </row>
    <row r="14" spans="1:49" ht="15" customHeight="1" x14ac:dyDescent="0.3">
      <c r="A14" s="3"/>
      <c r="B14" s="251"/>
      <c r="C14" s="251"/>
      <c r="D14" s="251"/>
      <c r="E14" s="251"/>
      <c r="F14" s="251"/>
      <c r="G14" s="251"/>
      <c r="H14" s="251"/>
      <c r="I14" s="251"/>
      <c r="J14" s="251"/>
      <c r="K14" s="251"/>
      <c r="L14" s="251"/>
      <c r="M14" s="251"/>
      <c r="N14" s="251"/>
      <c r="O14" s="251"/>
      <c r="P14" s="251"/>
      <c r="Q14" s="251"/>
      <c r="R14" s="251"/>
      <c r="S14" s="251"/>
      <c r="T14" s="251"/>
      <c r="U14" s="251"/>
      <c r="V14" s="251"/>
      <c r="W14" s="251"/>
      <c r="X14" s="3"/>
      <c r="Y14" s="3"/>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3"/>
      <c r="AW14" s="3"/>
    </row>
    <row r="15" spans="1:49" ht="15" customHeight="1" x14ac:dyDescent="0.3">
      <c r="A15" s="3"/>
      <c r="B15" s="105" t="s">
        <v>4</v>
      </c>
      <c r="C15" s="8">
        <f ca="1">RANDBETWEEN(3,5)</f>
        <v>3</v>
      </c>
      <c r="D15" s="8">
        <f ca="1">RANDBETWEEN(5,12)</f>
        <v>7</v>
      </c>
      <c r="E15" s="8">
        <f ca="1">RANDBETWEEN(8,15)</f>
        <v>14</v>
      </c>
      <c r="F15" s="8"/>
      <c r="G15" s="105"/>
      <c r="H15" s="105"/>
      <c r="I15" s="105"/>
      <c r="J15" s="105"/>
      <c r="K15" s="105"/>
      <c r="L15" s="105"/>
      <c r="M15" s="106" t="s">
        <v>5</v>
      </c>
      <c r="N15" s="8">
        <f ca="1">RANDBETWEEN(2,5)</f>
        <v>4</v>
      </c>
      <c r="O15" s="8">
        <f t="shared" ref="O15" ca="1" si="1">RANDBETWEEN(1,9)</f>
        <v>4</v>
      </c>
      <c r="P15" s="8">
        <f ca="1">N15*O15</f>
        <v>16</v>
      </c>
      <c r="Q15" s="8">
        <f ca="1">RANDBETWEEN(1,8)</f>
        <v>4</v>
      </c>
      <c r="R15" s="8"/>
      <c r="S15" s="105"/>
      <c r="T15" s="105"/>
      <c r="U15" s="105"/>
      <c r="V15" s="105"/>
      <c r="W15" s="105"/>
      <c r="X15" s="3"/>
      <c r="Y15" s="3"/>
      <c r="Z15" s="4" t="s">
        <v>4</v>
      </c>
      <c r="AA15" s="4"/>
      <c r="AB15" s="4"/>
      <c r="AC15" s="4"/>
      <c r="AD15" s="4"/>
      <c r="AE15" s="4"/>
      <c r="AF15" s="4"/>
      <c r="AG15" s="4"/>
      <c r="AH15" s="4"/>
      <c r="AI15" s="4"/>
      <c r="AJ15" s="4"/>
      <c r="AK15" s="3" t="s">
        <v>5</v>
      </c>
      <c r="AL15" s="4"/>
      <c r="AM15" s="4"/>
      <c r="AN15" s="4"/>
      <c r="AO15" s="4"/>
      <c r="AP15" s="4"/>
      <c r="AQ15" s="4"/>
      <c r="AR15" s="4"/>
      <c r="AS15" s="4"/>
      <c r="AT15" s="4"/>
      <c r="AU15" s="4"/>
      <c r="AV15" s="3"/>
      <c r="AW15" s="3"/>
    </row>
    <row r="16" spans="1:49" ht="15" customHeight="1" x14ac:dyDescent="0.3">
      <c r="A16" s="3"/>
      <c r="B16" s="251" t="str">
        <f ca="1">CONCATENATE(C15*D15+E15," = ",C15,"x + ",E15)</f>
        <v>35 = 3x + 14</v>
      </c>
      <c r="C16" s="251"/>
      <c r="D16" s="251"/>
      <c r="E16" s="251"/>
      <c r="F16" s="251"/>
      <c r="G16" s="251"/>
      <c r="H16" s="251"/>
      <c r="I16" s="251"/>
      <c r="J16" s="251"/>
      <c r="K16" s="251"/>
      <c r="L16" s="251"/>
      <c r="M16" s="251" t="str">
        <f ca="1">CONCATENATE(N15,"x - ",Q15," = ",N15*O15-Q15)</f>
        <v>4x - 4 = 12</v>
      </c>
      <c r="N16" s="251"/>
      <c r="O16" s="251"/>
      <c r="P16" s="251"/>
      <c r="Q16" s="251"/>
      <c r="R16" s="251"/>
      <c r="S16" s="251"/>
      <c r="T16" s="251"/>
      <c r="U16" s="251"/>
      <c r="V16" s="251"/>
      <c r="W16" s="251"/>
      <c r="X16" s="3"/>
      <c r="Y16" s="3"/>
      <c r="Z16" s="229" t="str">
        <f ca="1">B16</f>
        <v>35 = 3x + 14</v>
      </c>
      <c r="AA16" s="229"/>
      <c r="AB16" s="229"/>
      <c r="AC16" s="229"/>
      <c r="AD16" s="229"/>
      <c r="AE16" s="229"/>
      <c r="AF16" s="229"/>
      <c r="AG16" s="229"/>
      <c r="AH16" s="229"/>
      <c r="AI16" s="229"/>
      <c r="AJ16" s="229"/>
      <c r="AK16" s="229" t="str">
        <f ca="1">M16</f>
        <v>4x - 4 = 12</v>
      </c>
      <c r="AL16" s="229"/>
      <c r="AM16" s="229"/>
      <c r="AN16" s="229"/>
      <c r="AO16" s="229"/>
      <c r="AP16" s="229"/>
      <c r="AQ16" s="229"/>
      <c r="AR16" s="229"/>
      <c r="AS16" s="229"/>
      <c r="AT16" s="229"/>
      <c r="AU16" s="229"/>
      <c r="AV16" s="3"/>
      <c r="AW16" s="3"/>
    </row>
    <row r="17" spans="1:49" ht="15" customHeight="1" x14ac:dyDescent="0.3">
      <c r="A17" s="3"/>
      <c r="B17" s="251"/>
      <c r="C17" s="251"/>
      <c r="D17" s="251"/>
      <c r="E17" s="251"/>
      <c r="F17" s="251"/>
      <c r="G17" s="251"/>
      <c r="H17" s="251"/>
      <c r="I17" s="251"/>
      <c r="J17" s="251"/>
      <c r="K17" s="251"/>
      <c r="L17" s="251"/>
      <c r="M17" s="251"/>
      <c r="N17" s="251"/>
      <c r="O17" s="251"/>
      <c r="P17" s="251"/>
      <c r="Q17" s="251"/>
      <c r="R17" s="251"/>
      <c r="S17" s="251"/>
      <c r="T17" s="251"/>
      <c r="U17" s="251"/>
      <c r="V17" s="251"/>
      <c r="W17" s="251"/>
      <c r="X17" s="3"/>
      <c r="Y17" s="3"/>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3"/>
      <c r="AW17" s="3"/>
    </row>
    <row r="18" spans="1:49" ht="15" customHeight="1" x14ac:dyDescent="0.3">
      <c r="A18" s="3"/>
      <c r="B18" s="251"/>
      <c r="C18" s="251"/>
      <c r="D18" s="251"/>
      <c r="E18" s="251"/>
      <c r="F18" s="251"/>
      <c r="G18" s="251"/>
      <c r="H18" s="251"/>
      <c r="I18" s="251"/>
      <c r="J18" s="251"/>
      <c r="K18" s="251"/>
      <c r="L18" s="251"/>
      <c r="M18" s="251"/>
      <c r="N18" s="251"/>
      <c r="O18" s="251"/>
      <c r="P18" s="251"/>
      <c r="Q18" s="251"/>
      <c r="R18" s="251"/>
      <c r="S18" s="251"/>
      <c r="T18" s="251"/>
      <c r="U18" s="251"/>
      <c r="V18" s="251"/>
      <c r="W18" s="251"/>
      <c r="X18" s="3"/>
      <c r="Y18" s="3"/>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3"/>
      <c r="AW18" s="3"/>
    </row>
    <row r="19" spans="1:49" ht="15" customHeight="1" x14ac:dyDescent="0.3">
      <c r="A19" s="3"/>
      <c r="B19" s="105" t="s">
        <v>6</v>
      </c>
      <c r="C19" s="8">
        <f ca="1">RANDBETWEEN(2,5)</f>
        <v>5</v>
      </c>
      <c r="D19" s="8">
        <f t="shared" ref="D19" ca="1" si="2">RANDBETWEEN(1,9)</f>
        <v>8</v>
      </c>
      <c r="E19" s="8">
        <f ca="1">C19*D19</f>
        <v>40</v>
      </c>
      <c r="F19" s="8">
        <f ca="1">RANDBETWEEN(1,8)</f>
        <v>6</v>
      </c>
      <c r="G19" s="8"/>
      <c r="H19" s="8"/>
      <c r="I19" s="105"/>
      <c r="J19" s="105"/>
      <c r="K19" s="105"/>
      <c r="L19" s="105"/>
      <c r="M19" s="106" t="s">
        <v>7</v>
      </c>
      <c r="N19" s="8">
        <f ca="1">RANDBETWEEN(1,4)*2</f>
        <v>2</v>
      </c>
      <c r="O19" s="8">
        <f ca="1">RANDBETWEEN(3,15)/2</f>
        <v>1.5</v>
      </c>
      <c r="P19" s="8">
        <f ca="1">RANDBETWEEN(6,12)</f>
        <v>10</v>
      </c>
      <c r="Q19" s="8"/>
      <c r="R19" s="105"/>
      <c r="S19" s="105"/>
      <c r="T19" s="105"/>
      <c r="U19" s="105"/>
      <c r="V19" s="105"/>
      <c r="W19" s="105"/>
      <c r="X19" s="3"/>
      <c r="Y19" s="3"/>
      <c r="Z19" s="4" t="s">
        <v>6</v>
      </c>
      <c r="AA19" s="4"/>
      <c r="AB19" s="4"/>
      <c r="AC19" s="4"/>
      <c r="AD19" s="4"/>
      <c r="AE19" s="4"/>
      <c r="AF19" s="4"/>
      <c r="AG19" s="4"/>
      <c r="AH19" s="4"/>
      <c r="AI19" s="4"/>
      <c r="AJ19" s="4"/>
      <c r="AK19" s="3" t="s">
        <v>7</v>
      </c>
      <c r="AL19" s="4"/>
      <c r="AM19" s="4"/>
      <c r="AN19" s="4"/>
      <c r="AO19" s="4"/>
      <c r="AP19" s="4"/>
      <c r="AQ19" s="4"/>
      <c r="AR19" s="4"/>
      <c r="AS19" s="4"/>
      <c r="AT19" s="4"/>
      <c r="AU19" s="4"/>
      <c r="AV19" s="3"/>
      <c r="AW19" s="3"/>
    </row>
    <row r="20" spans="1:49" ht="15" customHeight="1" x14ac:dyDescent="0.3">
      <c r="A20" s="3"/>
      <c r="B20" s="251" t="str">
        <f ca="1">CONCATENATE(E19-C19*F19," = ",E19," - ",C19,"x")</f>
        <v>10 = 40 - 5x</v>
      </c>
      <c r="C20" s="251"/>
      <c r="D20" s="251"/>
      <c r="E20" s="251"/>
      <c r="F20" s="251"/>
      <c r="G20" s="251"/>
      <c r="H20" s="251"/>
      <c r="I20" s="251"/>
      <c r="J20" s="251"/>
      <c r="K20" s="251"/>
      <c r="L20" s="251"/>
      <c r="M20" s="251" t="str">
        <f ca="1">CONCATENATE(N19,"x - ",P19," = ",N19*O19-P19)</f>
        <v>2x - 10 = -7</v>
      </c>
      <c r="N20" s="251"/>
      <c r="O20" s="251"/>
      <c r="P20" s="251"/>
      <c r="Q20" s="251"/>
      <c r="R20" s="251"/>
      <c r="S20" s="251"/>
      <c r="T20" s="251"/>
      <c r="U20" s="251"/>
      <c r="V20" s="251"/>
      <c r="W20" s="251"/>
      <c r="X20" s="3"/>
      <c r="Y20" s="3"/>
      <c r="Z20" s="229" t="str">
        <f ca="1">B20</f>
        <v>10 = 40 - 5x</v>
      </c>
      <c r="AA20" s="229"/>
      <c r="AB20" s="229"/>
      <c r="AC20" s="229"/>
      <c r="AD20" s="229"/>
      <c r="AE20" s="229"/>
      <c r="AF20" s="229"/>
      <c r="AG20" s="229"/>
      <c r="AH20" s="229"/>
      <c r="AI20" s="229"/>
      <c r="AJ20" s="229"/>
      <c r="AK20" s="229" t="str">
        <f ca="1">M20</f>
        <v>2x - 10 = -7</v>
      </c>
      <c r="AL20" s="229"/>
      <c r="AM20" s="229"/>
      <c r="AN20" s="229"/>
      <c r="AO20" s="229"/>
      <c r="AP20" s="229"/>
      <c r="AQ20" s="229"/>
      <c r="AR20" s="229"/>
      <c r="AS20" s="229"/>
      <c r="AT20" s="229"/>
      <c r="AU20" s="229"/>
      <c r="AV20" s="3"/>
      <c r="AW20" s="3"/>
    </row>
    <row r="21" spans="1:49" ht="15" customHeight="1" x14ac:dyDescent="0.3">
      <c r="A21" s="3"/>
      <c r="B21" s="251"/>
      <c r="C21" s="251"/>
      <c r="D21" s="251"/>
      <c r="E21" s="251"/>
      <c r="F21" s="251"/>
      <c r="G21" s="251"/>
      <c r="H21" s="251"/>
      <c r="I21" s="251"/>
      <c r="J21" s="251"/>
      <c r="K21" s="251"/>
      <c r="L21" s="251"/>
      <c r="M21" s="251"/>
      <c r="N21" s="251"/>
      <c r="O21" s="251"/>
      <c r="P21" s="251"/>
      <c r="Q21" s="251"/>
      <c r="R21" s="251"/>
      <c r="S21" s="251"/>
      <c r="T21" s="251"/>
      <c r="U21" s="251"/>
      <c r="V21" s="251"/>
      <c r="W21" s="251"/>
      <c r="X21" s="3"/>
      <c r="Y21" s="3"/>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3"/>
      <c r="AW21" s="3"/>
    </row>
    <row r="22" spans="1:49" ht="15" customHeight="1" x14ac:dyDescent="0.3">
      <c r="A22" s="3"/>
      <c r="B22" s="251"/>
      <c r="C22" s="251"/>
      <c r="D22" s="251"/>
      <c r="E22" s="251"/>
      <c r="F22" s="251"/>
      <c r="G22" s="251"/>
      <c r="H22" s="251"/>
      <c r="I22" s="251"/>
      <c r="J22" s="251"/>
      <c r="K22" s="251"/>
      <c r="L22" s="251"/>
      <c r="M22" s="251"/>
      <c r="N22" s="251"/>
      <c r="O22" s="251"/>
      <c r="P22" s="251"/>
      <c r="Q22" s="251"/>
      <c r="R22" s="251"/>
      <c r="S22" s="251"/>
      <c r="T22" s="251"/>
      <c r="U22" s="251"/>
      <c r="V22" s="251"/>
      <c r="W22" s="251"/>
      <c r="X22" s="3"/>
      <c r="Y22" s="3"/>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3"/>
      <c r="AW22" s="3"/>
    </row>
    <row r="23" spans="1:49" ht="15" customHeight="1" x14ac:dyDescent="0.3">
      <c r="A23" s="3"/>
      <c r="B23" s="105" t="s">
        <v>8</v>
      </c>
      <c r="C23" s="8">
        <f ca="1">RANDBETWEEN(4,8)</f>
        <v>8</v>
      </c>
      <c r="D23" s="8">
        <f ca="1">RANDBETWEEN(8,15)</f>
        <v>13</v>
      </c>
      <c r="E23" s="8">
        <f ca="1">C23-2</f>
        <v>6</v>
      </c>
      <c r="F23" s="8">
        <f ca="1">RANDBETWEEN(1,3)</f>
        <v>2</v>
      </c>
      <c r="G23" s="8"/>
      <c r="H23" s="105"/>
      <c r="I23" s="105"/>
      <c r="J23" s="105"/>
      <c r="K23" s="105"/>
      <c r="L23" s="105"/>
      <c r="M23" s="106" t="s">
        <v>9</v>
      </c>
      <c r="N23" s="8">
        <f ca="1">RANDBETWEEN(7,12)</f>
        <v>9</v>
      </c>
      <c r="O23" s="8">
        <f ca="1">RANDBETWEEN(7,15)</f>
        <v>13</v>
      </c>
      <c r="P23" s="8">
        <f ca="1">N23-5</f>
        <v>4</v>
      </c>
      <c r="Q23" s="8">
        <f ca="1">RANDBETWEEN(1,5)</f>
        <v>4</v>
      </c>
      <c r="R23" s="8"/>
      <c r="S23" s="105"/>
      <c r="T23" s="105"/>
      <c r="U23" s="105"/>
      <c r="V23" s="105"/>
      <c r="W23" s="105"/>
      <c r="X23" s="3"/>
      <c r="Y23" s="3"/>
      <c r="Z23" s="4" t="s">
        <v>8</v>
      </c>
      <c r="AA23" s="4"/>
      <c r="AB23" s="4"/>
      <c r="AC23" s="4"/>
      <c r="AD23" s="4"/>
      <c r="AE23" s="4"/>
      <c r="AF23" s="4"/>
      <c r="AG23" s="4"/>
      <c r="AH23" s="4"/>
      <c r="AI23" s="4"/>
      <c r="AJ23" s="4"/>
      <c r="AK23" s="3" t="s">
        <v>9</v>
      </c>
      <c r="AL23" s="4"/>
      <c r="AM23" s="4"/>
      <c r="AN23" s="4"/>
      <c r="AO23" s="4"/>
      <c r="AP23" s="4"/>
      <c r="AQ23" s="4"/>
      <c r="AR23" s="4"/>
      <c r="AS23" s="4"/>
      <c r="AT23" s="4"/>
      <c r="AU23" s="4"/>
      <c r="AV23" s="3"/>
      <c r="AW23" s="3"/>
    </row>
    <row r="24" spans="1:49" ht="15" customHeight="1" x14ac:dyDescent="0.3">
      <c r="A24" s="3"/>
      <c r="B24" s="251" t="str">
        <f ca="1">CONCATENATE(C23,"x - ",D23," = ",E23,"x + ",F23)</f>
        <v>8x - 13 = 6x + 2</v>
      </c>
      <c r="C24" s="251"/>
      <c r="D24" s="251"/>
      <c r="E24" s="251"/>
      <c r="F24" s="251"/>
      <c r="G24" s="251"/>
      <c r="H24" s="251"/>
      <c r="I24" s="251"/>
      <c r="J24" s="251"/>
      <c r="K24" s="251"/>
      <c r="L24" s="251"/>
      <c r="M24" s="251" t="str">
        <f ca="1">CONCATENATE(P23,"x - ",Q23," = ",N23,"x - ",O23)</f>
        <v>4x - 4 = 9x - 13</v>
      </c>
      <c r="N24" s="251"/>
      <c r="O24" s="251"/>
      <c r="P24" s="251"/>
      <c r="Q24" s="251"/>
      <c r="R24" s="251"/>
      <c r="S24" s="251"/>
      <c r="T24" s="251"/>
      <c r="U24" s="251"/>
      <c r="V24" s="251"/>
      <c r="W24" s="251"/>
      <c r="X24" s="3"/>
      <c r="Y24" s="3"/>
      <c r="Z24" s="229" t="str">
        <f ca="1">B24</f>
        <v>8x - 13 = 6x + 2</v>
      </c>
      <c r="AA24" s="229"/>
      <c r="AB24" s="229"/>
      <c r="AC24" s="229"/>
      <c r="AD24" s="229"/>
      <c r="AE24" s="229"/>
      <c r="AF24" s="229"/>
      <c r="AG24" s="229"/>
      <c r="AH24" s="229"/>
      <c r="AI24" s="229"/>
      <c r="AJ24" s="229"/>
      <c r="AK24" s="229" t="str">
        <f ca="1">M24</f>
        <v>4x - 4 = 9x - 13</v>
      </c>
      <c r="AL24" s="229"/>
      <c r="AM24" s="229"/>
      <c r="AN24" s="229"/>
      <c r="AO24" s="229"/>
      <c r="AP24" s="229"/>
      <c r="AQ24" s="229"/>
      <c r="AR24" s="229"/>
      <c r="AS24" s="229"/>
      <c r="AT24" s="229"/>
      <c r="AU24" s="229"/>
      <c r="AV24" s="3"/>
      <c r="AW24" s="3"/>
    </row>
    <row r="25" spans="1:49" ht="15" customHeight="1" x14ac:dyDescent="0.3">
      <c r="A25" s="3"/>
      <c r="B25" s="251"/>
      <c r="C25" s="251"/>
      <c r="D25" s="251"/>
      <c r="E25" s="251"/>
      <c r="F25" s="251"/>
      <c r="G25" s="251"/>
      <c r="H25" s="251"/>
      <c r="I25" s="251"/>
      <c r="J25" s="251"/>
      <c r="K25" s="251"/>
      <c r="L25" s="251"/>
      <c r="M25" s="251"/>
      <c r="N25" s="251"/>
      <c r="O25" s="251"/>
      <c r="P25" s="251"/>
      <c r="Q25" s="251"/>
      <c r="R25" s="251"/>
      <c r="S25" s="251"/>
      <c r="T25" s="251"/>
      <c r="U25" s="251"/>
      <c r="V25" s="251"/>
      <c r="W25" s="251"/>
      <c r="X25" s="3"/>
      <c r="Y25" s="3"/>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3"/>
      <c r="AW25" s="3"/>
    </row>
    <row r="26" spans="1:49" ht="15" customHeight="1" x14ac:dyDescent="0.3">
      <c r="A26" s="3"/>
      <c r="B26" s="251"/>
      <c r="C26" s="251"/>
      <c r="D26" s="251"/>
      <c r="E26" s="251"/>
      <c r="F26" s="251"/>
      <c r="G26" s="251"/>
      <c r="H26" s="251"/>
      <c r="I26" s="251"/>
      <c r="J26" s="251"/>
      <c r="K26" s="251"/>
      <c r="L26" s="251"/>
      <c r="M26" s="251"/>
      <c r="N26" s="251"/>
      <c r="O26" s="251"/>
      <c r="P26" s="251"/>
      <c r="Q26" s="251"/>
      <c r="R26" s="251"/>
      <c r="S26" s="251"/>
      <c r="T26" s="251"/>
      <c r="U26" s="251"/>
      <c r="V26" s="251"/>
      <c r="W26" s="251"/>
      <c r="X26" s="3"/>
      <c r="Y26" s="3"/>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3"/>
      <c r="AW26" s="3"/>
    </row>
    <row r="27" spans="1:49" ht="15" customHeight="1" x14ac:dyDescent="0.3">
      <c r="A27" s="3"/>
      <c r="B27" s="105" t="s">
        <v>10</v>
      </c>
      <c r="C27" s="8">
        <f ca="1">RANDBETWEEN(6,8)</f>
        <v>8</v>
      </c>
      <c r="D27" s="8">
        <f ca="1">RANDBETWEEN(1,4)</f>
        <v>4</v>
      </c>
      <c r="E27" s="8">
        <f ca="1">C27-4</f>
        <v>4</v>
      </c>
      <c r="F27" s="8">
        <f ca="1">RANDBETWEEN(5,12)</f>
        <v>7</v>
      </c>
      <c r="G27" s="8"/>
      <c r="H27" s="105"/>
      <c r="I27" s="105"/>
      <c r="J27" s="105"/>
      <c r="K27" s="105"/>
      <c r="L27" s="105"/>
      <c r="M27" s="106" t="s">
        <v>11</v>
      </c>
      <c r="N27" s="8">
        <f ca="1">RANDBETWEEN(3,4)</f>
        <v>4</v>
      </c>
      <c r="O27" s="8">
        <f ca="1">RANDBETWEEN(6,9)</f>
        <v>6</v>
      </c>
      <c r="P27" s="8">
        <f ca="1">N27*R27-10</f>
        <v>18</v>
      </c>
      <c r="Q27" s="8">
        <f t="shared" ref="Q27" ca="1" si="3">RANDBETWEEN(1,9)</f>
        <v>4</v>
      </c>
      <c r="R27" s="8">
        <f ca="1">RANDBETWEEN(6,7)</f>
        <v>7</v>
      </c>
      <c r="S27" s="8">
        <f ca="1">IF(GCD(R27,O27)=1,O27,O27+1)</f>
        <v>6</v>
      </c>
      <c r="T27" s="8"/>
      <c r="U27" s="105"/>
      <c r="V27" s="105"/>
      <c r="W27" s="105"/>
      <c r="X27" s="3"/>
      <c r="Y27" s="3"/>
      <c r="Z27" s="4" t="s">
        <v>10</v>
      </c>
      <c r="AA27" s="4"/>
      <c r="AB27" s="4"/>
      <c r="AC27" s="4"/>
      <c r="AD27" s="4"/>
      <c r="AE27" s="4"/>
      <c r="AF27" s="4"/>
      <c r="AG27" s="4"/>
      <c r="AH27" s="4"/>
      <c r="AI27" s="4"/>
      <c r="AJ27" s="4"/>
      <c r="AK27" s="3" t="s">
        <v>11</v>
      </c>
      <c r="AL27" s="4"/>
      <c r="AM27" s="4"/>
      <c r="AN27" s="4"/>
      <c r="AO27" s="4"/>
      <c r="AP27" s="4"/>
      <c r="AQ27" s="4"/>
      <c r="AR27" s="4"/>
      <c r="AS27" s="4"/>
      <c r="AT27" s="4"/>
      <c r="AU27" s="4"/>
      <c r="AV27" s="3"/>
      <c r="AW27" s="3"/>
    </row>
    <row r="28" spans="1:49" ht="15" customHeight="1" x14ac:dyDescent="0.3">
      <c r="A28" s="3"/>
      <c r="B28" s="251" t="str">
        <f ca="1">CONCATENATE(C27,"(x - ",D27,") = ",E27,"x - ",F27)</f>
        <v>8(x - 4) = 4x - 7</v>
      </c>
      <c r="C28" s="251"/>
      <c r="D28" s="251"/>
      <c r="E28" s="251"/>
      <c r="F28" s="251"/>
      <c r="G28" s="251"/>
      <c r="H28" s="251"/>
      <c r="I28" s="251"/>
      <c r="J28" s="251"/>
      <c r="K28" s="251"/>
      <c r="L28" s="251"/>
      <c r="M28" s="251" t="str">
        <f ca="1">CONCATENATE(P27,"x - ",Q27," = ",N27,"(",R27,"x - ",S27,")")</f>
        <v>18x - 4 = 4(7x - 6)</v>
      </c>
      <c r="N28" s="251"/>
      <c r="O28" s="251"/>
      <c r="P28" s="251"/>
      <c r="Q28" s="251"/>
      <c r="R28" s="251"/>
      <c r="S28" s="251"/>
      <c r="T28" s="251"/>
      <c r="U28" s="251"/>
      <c r="V28" s="251"/>
      <c r="W28" s="251"/>
      <c r="X28" s="3"/>
      <c r="Y28" s="3"/>
      <c r="Z28" s="229" t="str">
        <f ca="1">B28</f>
        <v>8(x - 4) = 4x - 7</v>
      </c>
      <c r="AA28" s="229"/>
      <c r="AB28" s="229"/>
      <c r="AC28" s="229"/>
      <c r="AD28" s="229"/>
      <c r="AE28" s="229"/>
      <c r="AF28" s="229"/>
      <c r="AG28" s="229"/>
      <c r="AH28" s="229"/>
      <c r="AI28" s="229"/>
      <c r="AJ28" s="229"/>
      <c r="AK28" s="229" t="str">
        <f ca="1">M28</f>
        <v>18x - 4 = 4(7x - 6)</v>
      </c>
      <c r="AL28" s="229"/>
      <c r="AM28" s="229"/>
      <c r="AN28" s="229"/>
      <c r="AO28" s="229"/>
      <c r="AP28" s="229"/>
      <c r="AQ28" s="229"/>
      <c r="AR28" s="229"/>
      <c r="AS28" s="229"/>
      <c r="AT28" s="229"/>
      <c r="AU28" s="229"/>
      <c r="AV28" s="3"/>
      <c r="AW28" s="3"/>
    </row>
    <row r="29" spans="1:49" ht="15" customHeight="1" x14ac:dyDescent="0.3">
      <c r="A29" s="3"/>
      <c r="B29" s="251"/>
      <c r="C29" s="251"/>
      <c r="D29" s="251"/>
      <c r="E29" s="251"/>
      <c r="F29" s="251"/>
      <c r="G29" s="251"/>
      <c r="H29" s="251"/>
      <c r="I29" s="251"/>
      <c r="J29" s="251"/>
      <c r="K29" s="251"/>
      <c r="L29" s="251"/>
      <c r="M29" s="251"/>
      <c r="N29" s="251"/>
      <c r="O29" s="251"/>
      <c r="P29" s="251"/>
      <c r="Q29" s="251"/>
      <c r="R29" s="251"/>
      <c r="S29" s="251"/>
      <c r="T29" s="251"/>
      <c r="U29" s="251"/>
      <c r="V29" s="251"/>
      <c r="W29" s="251"/>
      <c r="X29" s="3"/>
      <c r="Y29" s="3"/>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3"/>
      <c r="AW29" s="3"/>
    </row>
    <row r="30" spans="1:49" ht="15" customHeight="1" x14ac:dyDescent="0.3">
      <c r="A30" s="3"/>
      <c r="B30" s="251"/>
      <c r="C30" s="251"/>
      <c r="D30" s="251"/>
      <c r="E30" s="251"/>
      <c r="F30" s="251"/>
      <c r="G30" s="251"/>
      <c r="H30" s="251"/>
      <c r="I30" s="251"/>
      <c r="J30" s="251"/>
      <c r="K30" s="251"/>
      <c r="L30" s="251"/>
      <c r="M30" s="251"/>
      <c r="N30" s="251"/>
      <c r="O30" s="251"/>
      <c r="P30" s="251"/>
      <c r="Q30" s="251"/>
      <c r="R30" s="251"/>
      <c r="S30" s="251"/>
      <c r="T30" s="251"/>
      <c r="U30" s="251"/>
      <c r="V30" s="251"/>
      <c r="W30" s="251"/>
      <c r="X30" s="3"/>
      <c r="Y30" s="3"/>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3"/>
      <c r="AW30" s="3"/>
    </row>
    <row r="31" spans="1:49" ht="1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ht="1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49" ht="10.199999999999999"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ht="15" customHeight="1" x14ac:dyDescent="0.3">
      <c r="A34" s="3"/>
      <c r="B34" s="231" t="str">
        <f>CONCATENATE(B1," Answer Key")</f>
        <v>Solving Equations Answer Key</v>
      </c>
      <c r="C34" s="231"/>
      <c r="D34" s="231"/>
      <c r="E34" s="231"/>
      <c r="F34" s="231"/>
      <c r="G34" s="231"/>
      <c r="H34" s="231"/>
      <c r="I34" s="231"/>
      <c r="J34" s="231"/>
      <c r="K34" s="231"/>
      <c r="L34" s="231"/>
      <c r="M34" s="231"/>
      <c r="N34" s="231"/>
      <c r="O34" s="231"/>
      <c r="P34" s="231"/>
      <c r="Q34" s="231"/>
      <c r="R34" s="231"/>
      <c r="S34" s="231"/>
      <c r="T34" s="1"/>
      <c r="U34" s="1"/>
      <c r="V34" s="1"/>
      <c r="W34" s="1"/>
      <c r="X34" s="1"/>
      <c r="Y34" s="3"/>
      <c r="Z34" s="231" t="str">
        <f>B34</f>
        <v>Solving Equations Answer Key</v>
      </c>
      <c r="AA34" s="231"/>
      <c r="AB34" s="231"/>
      <c r="AC34" s="231"/>
      <c r="AD34" s="231"/>
      <c r="AE34" s="231"/>
      <c r="AF34" s="231"/>
      <c r="AG34" s="231"/>
      <c r="AH34" s="231"/>
      <c r="AI34" s="231"/>
      <c r="AJ34" s="231"/>
      <c r="AK34" s="231"/>
      <c r="AL34" s="231"/>
      <c r="AM34" s="231"/>
      <c r="AN34" s="231"/>
      <c r="AO34" s="231"/>
      <c r="AP34" s="231"/>
      <c r="AQ34" s="231"/>
      <c r="AR34" s="1"/>
      <c r="AS34" s="1"/>
      <c r="AT34" s="1"/>
      <c r="AU34" s="1"/>
      <c r="AV34" s="1"/>
      <c r="AW34" s="3"/>
    </row>
    <row r="35" spans="1:49" ht="15" customHeight="1" x14ac:dyDescent="0.3">
      <c r="A35" s="3"/>
      <c r="B35" s="231"/>
      <c r="C35" s="231"/>
      <c r="D35" s="231"/>
      <c r="E35" s="231"/>
      <c r="F35" s="231"/>
      <c r="G35" s="231"/>
      <c r="H35" s="231"/>
      <c r="I35" s="231"/>
      <c r="J35" s="231"/>
      <c r="K35" s="231"/>
      <c r="L35" s="231"/>
      <c r="M35" s="231"/>
      <c r="N35" s="231"/>
      <c r="O35" s="231"/>
      <c r="P35" s="231"/>
      <c r="Q35" s="231"/>
      <c r="R35" s="231"/>
      <c r="S35" s="231"/>
      <c r="T35" s="1"/>
      <c r="U35" s="1"/>
      <c r="V35" s="1"/>
      <c r="W35" s="1"/>
      <c r="X35" s="1"/>
      <c r="Y35" s="3"/>
      <c r="Z35" s="231"/>
      <c r="AA35" s="231"/>
      <c r="AB35" s="231"/>
      <c r="AC35" s="231"/>
      <c r="AD35" s="231"/>
      <c r="AE35" s="231"/>
      <c r="AF35" s="231"/>
      <c r="AG35" s="231"/>
      <c r="AH35" s="231"/>
      <c r="AI35" s="231"/>
      <c r="AJ35" s="231"/>
      <c r="AK35" s="231"/>
      <c r="AL35" s="231"/>
      <c r="AM35" s="231"/>
      <c r="AN35" s="231"/>
      <c r="AO35" s="231"/>
      <c r="AP35" s="231"/>
      <c r="AQ35" s="231"/>
      <c r="AR35" s="1"/>
      <c r="AS35" s="1"/>
      <c r="AT35" s="1"/>
      <c r="AU35" s="1"/>
      <c r="AV35" s="1"/>
      <c r="AW35" s="3"/>
    </row>
    <row r="36" spans="1:49" ht="15" customHeight="1" x14ac:dyDescent="0.3">
      <c r="A36" s="3"/>
      <c r="B36" s="231"/>
      <c r="C36" s="231"/>
      <c r="D36" s="231"/>
      <c r="E36" s="231"/>
      <c r="F36" s="231"/>
      <c r="G36" s="231"/>
      <c r="H36" s="231"/>
      <c r="I36" s="231"/>
      <c r="J36" s="231"/>
      <c r="K36" s="231"/>
      <c r="L36" s="231"/>
      <c r="M36" s="231"/>
      <c r="N36" s="231"/>
      <c r="O36" s="231"/>
      <c r="P36" s="231"/>
      <c r="Q36" s="231"/>
      <c r="R36" s="231"/>
      <c r="S36" s="231"/>
      <c r="T36" s="1"/>
      <c r="U36" s="1"/>
      <c r="V36" s="1"/>
      <c r="W36" s="1"/>
      <c r="X36" s="1"/>
      <c r="Y36" s="3"/>
      <c r="Z36" s="231"/>
      <c r="AA36" s="231"/>
      <c r="AB36" s="231"/>
      <c r="AC36" s="231"/>
      <c r="AD36" s="231"/>
      <c r="AE36" s="231"/>
      <c r="AF36" s="231"/>
      <c r="AG36" s="231"/>
      <c r="AH36" s="231"/>
      <c r="AI36" s="231"/>
      <c r="AJ36" s="231"/>
      <c r="AK36" s="231"/>
      <c r="AL36" s="231"/>
      <c r="AM36" s="231"/>
      <c r="AN36" s="231"/>
      <c r="AO36" s="231"/>
      <c r="AP36" s="231"/>
      <c r="AQ36" s="231"/>
      <c r="AR36" s="1"/>
      <c r="AS36" s="1"/>
      <c r="AT36" s="1"/>
      <c r="AU36" s="1"/>
      <c r="AV36" s="1"/>
      <c r="AW36" s="3"/>
    </row>
    <row r="37" spans="1:49" ht="15" customHeight="1" x14ac:dyDescent="0.3">
      <c r="A37" s="3"/>
      <c r="B37" s="231"/>
      <c r="C37" s="231"/>
      <c r="D37" s="231"/>
      <c r="E37" s="231"/>
      <c r="F37" s="231"/>
      <c r="G37" s="231"/>
      <c r="H37" s="231"/>
      <c r="I37" s="231"/>
      <c r="J37" s="231"/>
      <c r="K37" s="231"/>
      <c r="L37" s="231"/>
      <c r="M37" s="231"/>
      <c r="N37" s="231"/>
      <c r="O37" s="231"/>
      <c r="P37" s="231"/>
      <c r="Q37" s="231"/>
      <c r="R37" s="231"/>
      <c r="S37" s="231"/>
      <c r="T37" s="1"/>
      <c r="U37" s="1"/>
      <c r="V37" s="1"/>
      <c r="W37" s="1"/>
      <c r="X37" s="1"/>
      <c r="Y37" s="3"/>
      <c r="Z37" s="231"/>
      <c r="AA37" s="231"/>
      <c r="AB37" s="231"/>
      <c r="AC37" s="231"/>
      <c r="AD37" s="231"/>
      <c r="AE37" s="231"/>
      <c r="AF37" s="231"/>
      <c r="AG37" s="231"/>
      <c r="AH37" s="231"/>
      <c r="AI37" s="231"/>
      <c r="AJ37" s="231"/>
      <c r="AK37" s="231"/>
      <c r="AL37" s="231"/>
      <c r="AM37" s="231"/>
      <c r="AN37" s="231"/>
      <c r="AO37" s="231"/>
      <c r="AP37" s="231"/>
      <c r="AQ37" s="231"/>
      <c r="AR37" s="1"/>
      <c r="AS37" s="1"/>
      <c r="AT37" s="1"/>
      <c r="AU37" s="1"/>
      <c r="AV37" s="1"/>
      <c r="AW37" s="3"/>
    </row>
    <row r="38" spans="1:49" ht="15" customHeight="1" x14ac:dyDescent="0.3">
      <c r="A38" s="3"/>
      <c r="B38" s="231"/>
      <c r="C38" s="231"/>
      <c r="D38" s="231"/>
      <c r="E38" s="231"/>
      <c r="F38" s="231"/>
      <c r="G38" s="231"/>
      <c r="H38" s="231"/>
      <c r="I38" s="231"/>
      <c r="J38" s="231"/>
      <c r="K38" s="231"/>
      <c r="L38" s="231"/>
      <c r="M38" s="231"/>
      <c r="N38" s="231"/>
      <c r="O38" s="231"/>
      <c r="P38" s="231"/>
      <c r="Q38" s="231"/>
      <c r="R38" s="231"/>
      <c r="S38" s="231"/>
      <c r="T38" s="1"/>
      <c r="U38" s="1"/>
      <c r="V38" s="1"/>
      <c r="W38" s="1"/>
      <c r="X38" s="1"/>
      <c r="Y38" s="3"/>
      <c r="Z38" s="231"/>
      <c r="AA38" s="231"/>
      <c r="AB38" s="231"/>
      <c r="AC38" s="231"/>
      <c r="AD38" s="231"/>
      <c r="AE38" s="231"/>
      <c r="AF38" s="231"/>
      <c r="AG38" s="231"/>
      <c r="AH38" s="231"/>
      <c r="AI38" s="231"/>
      <c r="AJ38" s="231"/>
      <c r="AK38" s="231"/>
      <c r="AL38" s="231"/>
      <c r="AM38" s="231"/>
      <c r="AN38" s="231"/>
      <c r="AO38" s="231"/>
      <c r="AP38" s="231"/>
      <c r="AQ38" s="231"/>
      <c r="AR38" s="1"/>
      <c r="AS38" s="1"/>
      <c r="AT38" s="1"/>
      <c r="AU38" s="1"/>
      <c r="AV38" s="1"/>
      <c r="AW38" s="3"/>
    </row>
    <row r="39" spans="1:49" ht="15" customHeight="1" x14ac:dyDescent="0.3">
      <c r="A39" s="3"/>
      <c r="B39" s="1"/>
      <c r="C39" s="1"/>
      <c r="D39" s="1"/>
      <c r="E39" s="1"/>
      <c r="F39" s="1"/>
      <c r="G39" s="1"/>
      <c r="H39" s="1"/>
      <c r="I39" s="1"/>
      <c r="J39" s="1"/>
      <c r="K39" s="1"/>
      <c r="L39" s="1"/>
      <c r="M39" s="1"/>
      <c r="N39" s="1"/>
      <c r="O39" s="1"/>
      <c r="P39" s="1"/>
      <c r="Q39" s="1"/>
      <c r="R39" s="1"/>
      <c r="S39" s="1"/>
      <c r="T39" s="1"/>
      <c r="U39" s="1"/>
      <c r="V39" s="1"/>
      <c r="W39" s="1"/>
      <c r="X39" s="1"/>
      <c r="Y39" s="3"/>
      <c r="Z39" s="1"/>
      <c r="AA39" s="1"/>
      <c r="AB39" s="1"/>
      <c r="AC39" s="1"/>
      <c r="AD39" s="1"/>
      <c r="AE39" s="1"/>
      <c r="AF39" s="1"/>
      <c r="AG39" s="1"/>
      <c r="AH39" s="1"/>
      <c r="AI39" s="1"/>
      <c r="AJ39" s="1"/>
      <c r="AK39" s="1"/>
      <c r="AL39" s="1"/>
      <c r="AM39" s="1"/>
      <c r="AN39" s="1"/>
      <c r="AO39" s="1"/>
      <c r="AP39" s="1"/>
      <c r="AQ39" s="1"/>
      <c r="AR39" s="1"/>
      <c r="AS39" s="1"/>
      <c r="AT39" s="1"/>
      <c r="AU39" s="1"/>
      <c r="AV39" s="1"/>
      <c r="AW39" s="3"/>
    </row>
    <row r="40" spans="1:49" ht="15" customHeight="1" x14ac:dyDescent="0.3">
      <c r="A40" s="3"/>
      <c r="B40" s="2" t="s">
        <v>0</v>
      </c>
      <c r="C40" s="2"/>
      <c r="D40" s="2"/>
      <c r="E40" s="2"/>
      <c r="F40" s="2"/>
      <c r="G40" s="2"/>
      <c r="H40" s="2"/>
      <c r="I40" s="2"/>
      <c r="J40" s="2"/>
      <c r="K40" s="2"/>
      <c r="L40" s="2"/>
      <c r="M40" s="1" t="s">
        <v>1</v>
      </c>
      <c r="N40" s="2"/>
      <c r="O40" s="2"/>
      <c r="P40" s="2"/>
      <c r="Q40" s="2"/>
      <c r="R40" s="2"/>
      <c r="S40" s="2"/>
      <c r="T40" s="2"/>
      <c r="U40" s="2"/>
      <c r="V40" s="2"/>
      <c r="W40" s="2"/>
      <c r="X40" s="1"/>
      <c r="Y40" s="3"/>
      <c r="Z40" s="2" t="s">
        <v>0</v>
      </c>
      <c r="AA40" s="2"/>
      <c r="AB40" s="2"/>
      <c r="AC40" s="2"/>
      <c r="AD40" s="2"/>
      <c r="AE40" s="2"/>
      <c r="AF40" s="2"/>
      <c r="AG40" s="2"/>
      <c r="AH40" s="2"/>
      <c r="AI40" s="2"/>
      <c r="AJ40" s="2"/>
      <c r="AK40" s="1" t="s">
        <v>1</v>
      </c>
      <c r="AL40" s="2"/>
      <c r="AM40" s="2"/>
      <c r="AN40" s="2"/>
      <c r="AO40" s="2"/>
      <c r="AP40" s="2"/>
      <c r="AQ40" s="2"/>
      <c r="AR40" s="2"/>
      <c r="AS40" s="2"/>
      <c r="AT40" s="2"/>
      <c r="AU40" s="2"/>
      <c r="AV40" s="1"/>
      <c r="AW40" s="3"/>
    </row>
    <row r="41" spans="1:49" ht="15" customHeight="1" x14ac:dyDescent="0.3">
      <c r="A41" s="3"/>
      <c r="B41" s="295" t="str">
        <f ca="1">CONCATENATE("x = ",D7-C7)</f>
        <v>x = 6</v>
      </c>
      <c r="C41" s="295"/>
      <c r="D41" s="295"/>
      <c r="E41" s="295"/>
      <c r="F41" s="295"/>
      <c r="G41" s="295"/>
      <c r="H41" s="295"/>
      <c r="I41" s="295"/>
      <c r="J41" s="295"/>
      <c r="K41" s="295"/>
      <c r="L41" s="295"/>
      <c r="M41" s="295" t="str">
        <f ca="1">CONCATENATE("x = ",O7+N7)</f>
        <v>x = 20</v>
      </c>
      <c r="N41" s="295"/>
      <c r="O41" s="295"/>
      <c r="P41" s="295"/>
      <c r="Q41" s="295"/>
      <c r="R41" s="295"/>
      <c r="S41" s="295"/>
      <c r="T41" s="295"/>
      <c r="U41" s="295"/>
      <c r="V41" s="295"/>
      <c r="W41" s="295"/>
      <c r="X41" s="1"/>
      <c r="Y41" s="3"/>
      <c r="Z41" s="295" t="str">
        <f ca="1">B41</f>
        <v>x = 6</v>
      </c>
      <c r="AA41" s="295"/>
      <c r="AB41" s="295"/>
      <c r="AC41" s="295"/>
      <c r="AD41" s="295"/>
      <c r="AE41" s="295"/>
      <c r="AF41" s="295"/>
      <c r="AG41" s="295"/>
      <c r="AH41" s="295"/>
      <c r="AI41" s="295"/>
      <c r="AJ41" s="295"/>
      <c r="AK41" s="295" t="str">
        <f ca="1">M41</f>
        <v>x = 20</v>
      </c>
      <c r="AL41" s="295"/>
      <c r="AM41" s="295"/>
      <c r="AN41" s="295"/>
      <c r="AO41" s="295"/>
      <c r="AP41" s="295"/>
      <c r="AQ41" s="295"/>
      <c r="AR41" s="295"/>
      <c r="AS41" s="295"/>
      <c r="AT41" s="295"/>
      <c r="AU41" s="295"/>
      <c r="AV41" s="1"/>
      <c r="AW41" s="3"/>
    </row>
    <row r="42" spans="1:49" ht="15" customHeight="1" x14ac:dyDescent="0.3">
      <c r="A42" s="3"/>
      <c r="B42" s="295"/>
      <c r="C42" s="295"/>
      <c r="D42" s="295"/>
      <c r="E42" s="295"/>
      <c r="F42" s="295"/>
      <c r="G42" s="295"/>
      <c r="H42" s="295"/>
      <c r="I42" s="295"/>
      <c r="J42" s="295"/>
      <c r="K42" s="295"/>
      <c r="L42" s="295"/>
      <c r="M42" s="295"/>
      <c r="N42" s="295"/>
      <c r="O42" s="295"/>
      <c r="P42" s="295"/>
      <c r="Q42" s="295"/>
      <c r="R42" s="295"/>
      <c r="S42" s="295"/>
      <c r="T42" s="295"/>
      <c r="U42" s="295"/>
      <c r="V42" s="295"/>
      <c r="W42" s="295"/>
      <c r="X42" s="1"/>
      <c r="Y42" s="3"/>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1"/>
      <c r="AW42" s="3"/>
    </row>
    <row r="43" spans="1:49" ht="15" customHeight="1" x14ac:dyDescent="0.3">
      <c r="A43" s="3"/>
      <c r="B43" s="295"/>
      <c r="C43" s="295"/>
      <c r="D43" s="295"/>
      <c r="E43" s="295"/>
      <c r="F43" s="295"/>
      <c r="G43" s="295"/>
      <c r="H43" s="295"/>
      <c r="I43" s="295"/>
      <c r="J43" s="295"/>
      <c r="K43" s="295"/>
      <c r="L43" s="295"/>
      <c r="M43" s="295"/>
      <c r="N43" s="295"/>
      <c r="O43" s="295"/>
      <c r="P43" s="295"/>
      <c r="Q43" s="295"/>
      <c r="R43" s="295"/>
      <c r="S43" s="295"/>
      <c r="T43" s="295"/>
      <c r="U43" s="295"/>
      <c r="V43" s="295"/>
      <c r="W43" s="295"/>
      <c r="X43" s="1"/>
      <c r="Y43" s="3"/>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1"/>
      <c r="AW43" s="3"/>
    </row>
    <row r="44" spans="1:49" ht="15" customHeight="1" x14ac:dyDescent="0.3">
      <c r="A44" s="3"/>
      <c r="B44" s="2" t="s">
        <v>2</v>
      </c>
      <c r="C44" s="2"/>
      <c r="D44" s="2"/>
      <c r="E44" s="2"/>
      <c r="F44" s="2"/>
      <c r="G44" s="2"/>
      <c r="H44" s="2"/>
      <c r="I44" s="2"/>
      <c r="J44" s="2"/>
      <c r="K44" s="2"/>
      <c r="L44" s="2"/>
      <c r="M44" s="1" t="s">
        <v>3</v>
      </c>
      <c r="N44" s="2"/>
      <c r="O44" s="2"/>
      <c r="P44" s="2"/>
      <c r="Q44" s="2"/>
      <c r="R44" s="2"/>
      <c r="S44" s="2"/>
      <c r="T44" s="2"/>
      <c r="U44" s="2"/>
      <c r="V44" s="2"/>
      <c r="W44" s="2"/>
      <c r="X44" s="1"/>
      <c r="Y44" s="3"/>
      <c r="Z44" s="2" t="s">
        <v>2</v>
      </c>
      <c r="AA44" s="2"/>
      <c r="AB44" s="2"/>
      <c r="AC44" s="2"/>
      <c r="AD44" s="2"/>
      <c r="AE44" s="2"/>
      <c r="AF44" s="2"/>
      <c r="AG44" s="2"/>
      <c r="AH44" s="2"/>
      <c r="AI44" s="2"/>
      <c r="AJ44" s="2"/>
      <c r="AK44" s="1" t="s">
        <v>3</v>
      </c>
      <c r="AL44" s="2"/>
      <c r="AM44" s="2"/>
      <c r="AN44" s="2"/>
      <c r="AO44" s="2"/>
      <c r="AP44" s="2"/>
      <c r="AQ44" s="2"/>
      <c r="AR44" s="2"/>
      <c r="AS44" s="2"/>
      <c r="AT44" s="2"/>
      <c r="AU44" s="2"/>
      <c r="AV44" s="1"/>
      <c r="AW44" s="3"/>
    </row>
    <row r="45" spans="1:49" ht="15" customHeight="1" x14ac:dyDescent="0.3">
      <c r="A45" s="3"/>
      <c r="B45" s="295" t="str">
        <f ca="1">CONCATENATE("x = ",D11)</f>
        <v>x = 5</v>
      </c>
      <c r="C45" s="295"/>
      <c r="D45" s="295"/>
      <c r="E45" s="295"/>
      <c r="F45" s="295"/>
      <c r="G45" s="295"/>
      <c r="H45" s="295"/>
      <c r="I45" s="295"/>
      <c r="J45" s="295"/>
      <c r="K45" s="295"/>
      <c r="L45" s="295"/>
      <c r="M45" s="295" t="str">
        <f ca="1">CONCATENATE("x = ",O11)</f>
        <v>x = 1</v>
      </c>
      <c r="N45" s="295"/>
      <c r="O45" s="295"/>
      <c r="P45" s="295"/>
      <c r="Q45" s="295"/>
      <c r="R45" s="295"/>
      <c r="S45" s="295"/>
      <c r="T45" s="295"/>
      <c r="U45" s="295"/>
      <c r="V45" s="295"/>
      <c r="W45" s="295"/>
      <c r="X45" s="1"/>
      <c r="Y45" s="3"/>
      <c r="Z45" s="295" t="str">
        <f ca="1">B45</f>
        <v>x = 5</v>
      </c>
      <c r="AA45" s="295"/>
      <c r="AB45" s="295"/>
      <c r="AC45" s="295"/>
      <c r="AD45" s="295"/>
      <c r="AE45" s="295"/>
      <c r="AF45" s="295"/>
      <c r="AG45" s="295"/>
      <c r="AH45" s="295"/>
      <c r="AI45" s="295"/>
      <c r="AJ45" s="295"/>
      <c r="AK45" s="295" t="str">
        <f ca="1">M45</f>
        <v>x = 1</v>
      </c>
      <c r="AL45" s="295"/>
      <c r="AM45" s="295"/>
      <c r="AN45" s="295"/>
      <c r="AO45" s="295"/>
      <c r="AP45" s="295"/>
      <c r="AQ45" s="295"/>
      <c r="AR45" s="295"/>
      <c r="AS45" s="295"/>
      <c r="AT45" s="295"/>
      <c r="AU45" s="295"/>
      <c r="AV45" s="1"/>
      <c r="AW45" s="3"/>
    </row>
    <row r="46" spans="1:49" ht="15" customHeight="1" x14ac:dyDescent="0.3">
      <c r="A46" s="3"/>
      <c r="B46" s="295"/>
      <c r="C46" s="295"/>
      <c r="D46" s="295"/>
      <c r="E46" s="295"/>
      <c r="F46" s="295"/>
      <c r="G46" s="295"/>
      <c r="H46" s="295"/>
      <c r="I46" s="295"/>
      <c r="J46" s="295"/>
      <c r="K46" s="295"/>
      <c r="L46" s="295"/>
      <c r="M46" s="295"/>
      <c r="N46" s="295"/>
      <c r="O46" s="295"/>
      <c r="P46" s="295"/>
      <c r="Q46" s="295"/>
      <c r="R46" s="295"/>
      <c r="S46" s="295"/>
      <c r="T46" s="295"/>
      <c r="U46" s="295"/>
      <c r="V46" s="295"/>
      <c r="W46" s="295"/>
      <c r="X46" s="1"/>
      <c r="Y46" s="3"/>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1"/>
      <c r="AW46" s="3"/>
    </row>
    <row r="47" spans="1:49" ht="15" customHeight="1" x14ac:dyDescent="0.3">
      <c r="A47" s="3"/>
      <c r="B47" s="295"/>
      <c r="C47" s="295"/>
      <c r="D47" s="295"/>
      <c r="E47" s="295"/>
      <c r="F47" s="295"/>
      <c r="G47" s="295"/>
      <c r="H47" s="295"/>
      <c r="I47" s="295"/>
      <c r="J47" s="295"/>
      <c r="K47" s="295"/>
      <c r="L47" s="295"/>
      <c r="M47" s="295"/>
      <c r="N47" s="295"/>
      <c r="O47" s="295"/>
      <c r="P47" s="295"/>
      <c r="Q47" s="295"/>
      <c r="R47" s="295"/>
      <c r="S47" s="295"/>
      <c r="T47" s="295"/>
      <c r="U47" s="295"/>
      <c r="V47" s="295"/>
      <c r="W47" s="295"/>
      <c r="X47" s="1"/>
      <c r="Y47" s="3"/>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1"/>
      <c r="AW47" s="3"/>
    </row>
    <row r="48" spans="1:49" ht="15" customHeight="1" x14ac:dyDescent="0.3">
      <c r="A48" s="3"/>
      <c r="B48" s="2" t="s">
        <v>4</v>
      </c>
      <c r="C48" s="2"/>
      <c r="D48" s="2"/>
      <c r="E48" s="2"/>
      <c r="F48" s="2"/>
      <c r="G48" s="2"/>
      <c r="H48" s="2"/>
      <c r="I48" s="2"/>
      <c r="J48" s="2"/>
      <c r="K48" s="2"/>
      <c r="L48" s="2"/>
      <c r="M48" s="1" t="s">
        <v>5</v>
      </c>
      <c r="N48" s="2"/>
      <c r="O48" s="2"/>
      <c r="P48" s="2"/>
      <c r="Q48" s="2"/>
      <c r="R48" s="2"/>
      <c r="S48" s="2"/>
      <c r="T48" s="2"/>
      <c r="U48" s="2"/>
      <c r="V48" s="2"/>
      <c r="W48" s="2"/>
      <c r="X48" s="1"/>
      <c r="Y48" s="3"/>
      <c r="Z48" s="2" t="s">
        <v>4</v>
      </c>
      <c r="AA48" s="2"/>
      <c r="AB48" s="2"/>
      <c r="AC48" s="2"/>
      <c r="AD48" s="2"/>
      <c r="AE48" s="2"/>
      <c r="AF48" s="2"/>
      <c r="AG48" s="2"/>
      <c r="AH48" s="2"/>
      <c r="AI48" s="2"/>
      <c r="AJ48" s="2"/>
      <c r="AK48" s="1" t="s">
        <v>5</v>
      </c>
      <c r="AL48" s="2"/>
      <c r="AM48" s="2"/>
      <c r="AN48" s="2"/>
      <c r="AO48" s="2"/>
      <c r="AP48" s="2"/>
      <c r="AQ48" s="2"/>
      <c r="AR48" s="2"/>
      <c r="AS48" s="2"/>
      <c r="AT48" s="2"/>
      <c r="AU48" s="2"/>
      <c r="AV48" s="1"/>
      <c r="AW48" s="3"/>
    </row>
    <row r="49" spans="1:49" ht="15" customHeight="1" x14ac:dyDescent="0.3">
      <c r="A49" s="3"/>
      <c r="B49" s="295" t="str">
        <f ca="1">CONCATENATE("x = ",D15)</f>
        <v>x = 7</v>
      </c>
      <c r="C49" s="295"/>
      <c r="D49" s="295"/>
      <c r="E49" s="295"/>
      <c r="F49" s="295"/>
      <c r="G49" s="295"/>
      <c r="H49" s="295"/>
      <c r="I49" s="295"/>
      <c r="J49" s="295"/>
      <c r="K49" s="295"/>
      <c r="L49" s="295"/>
      <c r="M49" s="295" t="str">
        <f ca="1">CONCATENATE("x = ",O15)</f>
        <v>x = 4</v>
      </c>
      <c r="N49" s="295"/>
      <c r="O49" s="295"/>
      <c r="P49" s="295"/>
      <c r="Q49" s="295"/>
      <c r="R49" s="295"/>
      <c r="S49" s="295"/>
      <c r="T49" s="295"/>
      <c r="U49" s="295"/>
      <c r="V49" s="295"/>
      <c r="W49" s="295"/>
      <c r="X49" s="1"/>
      <c r="Y49" s="3"/>
      <c r="Z49" s="295" t="str">
        <f ca="1">B49</f>
        <v>x = 7</v>
      </c>
      <c r="AA49" s="295"/>
      <c r="AB49" s="295"/>
      <c r="AC49" s="295"/>
      <c r="AD49" s="295"/>
      <c r="AE49" s="295"/>
      <c r="AF49" s="295"/>
      <c r="AG49" s="295"/>
      <c r="AH49" s="295"/>
      <c r="AI49" s="295"/>
      <c r="AJ49" s="295"/>
      <c r="AK49" s="295" t="str">
        <f ca="1">M49</f>
        <v>x = 4</v>
      </c>
      <c r="AL49" s="295"/>
      <c r="AM49" s="295"/>
      <c r="AN49" s="295"/>
      <c r="AO49" s="295"/>
      <c r="AP49" s="295"/>
      <c r="AQ49" s="295"/>
      <c r="AR49" s="295"/>
      <c r="AS49" s="295"/>
      <c r="AT49" s="295"/>
      <c r="AU49" s="295"/>
      <c r="AV49" s="1"/>
      <c r="AW49" s="3"/>
    </row>
    <row r="50" spans="1:49" ht="15" customHeight="1" x14ac:dyDescent="0.3">
      <c r="A50" s="3"/>
      <c r="B50" s="295"/>
      <c r="C50" s="295"/>
      <c r="D50" s="295"/>
      <c r="E50" s="295"/>
      <c r="F50" s="295"/>
      <c r="G50" s="295"/>
      <c r="H50" s="295"/>
      <c r="I50" s="295"/>
      <c r="J50" s="295"/>
      <c r="K50" s="295"/>
      <c r="L50" s="295"/>
      <c r="M50" s="295"/>
      <c r="N50" s="295"/>
      <c r="O50" s="295"/>
      <c r="P50" s="295"/>
      <c r="Q50" s="295"/>
      <c r="R50" s="295"/>
      <c r="S50" s="295"/>
      <c r="T50" s="295"/>
      <c r="U50" s="295"/>
      <c r="V50" s="295"/>
      <c r="W50" s="295"/>
      <c r="X50" s="1"/>
      <c r="Y50" s="3"/>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1"/>
      <c r="AW50" s="3"/>
    </row>
    <row r="51" spans="1:49" ht="15" customHeight="1" x14ac:dyDescent="0.3">
      <c r="A51" s="3"/>
      <c r="B51" s="295"/>
      <c r="C51" s="295"/>
      <c r="D51" s="295"/>
      <c r="E51" s="295"/>
      <c r="F51" s="295"/>
      <c r="G51" s="295"/>
      <c r="H51" s="295"/>
      <c r="I51" s="295"/>
      <c r="J51" s="295"/>
      <c r="K51" s="295"/>
      <c r="L51" s="295"/>
      <c r="M51" s="295"/>
      <c r="N51" s="295"/>
      <c r="O51" s="295"/>
      <c r="P51" s="295"/>
      <c r="Q51" s="295"/>
      <c r="R51" s="295"/>
      <c r="S51" s="295"/>
      <c r="T51" s="295"/>
      <c r="U51" s="295"/>
      <c r="V51" s="295"/>
      <c r="W51" s="295"/>
      <c r="X51" s="1"/>
      <c r="Y51" s="3"/>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1"/>
      <c r="AW51" s="3"/>
    </row>
    <row r="52" spans="1:49" ht="15" customHeight="1" x14ac:dyDescent="0.3">
      <c r="A52" s="3"/>
      <c r="B52" s="2" t="s">
        <v>6</v>
      </c>
      <c r="C52" s="2"/>
      <c r="D52" s="2"/>
      <c r="E52" s="2"/>
      <c r="F52" s="2"/>
      <c r="G52" s="2"/>
      <c r="H52" s="2"/>
      <c r="I52" s="2"/>
      <c r="J52" s="2"/>
      <c r="K52" s="2"/>
      <c r="L52" s="2"/>
      <c r="M52" s="1" t="s">
        <v>7</v>
      </c>
      <c r="N52" s="2"/>
      <c r="O52" s="2"/>
      <c r="P52" s="2"/>
      <c r="Q52" s="2"/>
      <c r="R52" s="2"/>
      <c r="S52" s="2"/>
      <c r="T52" s="2"/>
      <c r="U52" s="2"/>
      <c r="V52" s="2"/>
      <c r="W52" s="2"/>
      <c r="X52" s="1"/>
      <c r="Y52" s="3"/>
      <c r="Z52" s="2" t="s">
        <v>6</v>
      </c>
      <c r="AA52" s="2"/>
      <c r="AB52" s="2"/>
      <c r="AC52" s="2"/>
      <c r="AD52" s="2"/>
      <c r="AE52" s="2"/>
      <c r="AF52" s="2"/>
      <c r="AG52" s="2"/>
      <c r="AH52" s="2"/>
      <c r="AI52" s="2"/>
      <c r="AJ52" s="2"/>
      <c r="AK52" s="1" t="s">
        <v>7</v>
      </c>
      <c r="AL52" s="2"/>
      <c r="AM52" s="2"/>
      <c r="AN52" s="2"/>
      <c r="AO52" s="2"/>
      <c r="AP52" s="2"/>
      <c r="AQ52" s="2"/>
      <c r="AR52" s="2"/>
      <c r="AS52" s="2"/>
      <c r="AT52" s="2"/>
      <c r="AU52" s="2"/>
      <c r="AV52" s="1"/>
      <c r="AW52" s="3"/>
    </row>
    <row r="53" spans="1:49" ht="15" customHeight="1" x14ac:dyDescent="0.3">
      <c r="A53" s="3"/>
      <c r="B53" s="295" t="str">
        <f ca="1">CONCATENATE("x = ",F19)</f>
        <v>x = 6</v>
      </c>
      <c r="C53" s="295"/>
      <c r="D53" s="295"/>
      <c r="E53" s="295"/>
      <c r="F53" s="295"/>
      <c r="G53" s="295"/>
      <c r="H53" s="295"/>
      <c r="I53" s="295"/>
      <c r="J53" s="295"/>
      <c r="K53" s="295"/>
      <c r="L53" s="295"/>
      <c r="M53" s="295" t="str">
        <f ca="1">CONCATENATE("x = ",O19)</f>
        <v>x = 1.5</v>
      </c>
      <c r="N53" s="295"/>
      <c r="O53" s="295"/>
      <c r="P53" s="295"/>
      <c r="Q53" s="295"/>
      <c r="R53" s="295"/>
      <c r="S53" s="295"/>
      <c r="T53" s="295"/>
      <c r="U53" s="295"/>
      <c r="V53" s="295"/>
      <c r="W53" s="295"/>
      <c r="X53" s="1"/>
      <c r="Y53" s="3"/>
      <c r="Z53" s="295" t="str">
        <f ca="1">B53</f>
        <v>x = 6</v>
      </c>
      <c r="AA53" s="295"/>
      <c r="AB53" s="295"/>
      <c r="AC53" s="295"/>
      <c r="AD53" s="295"/>
      <c r="AE53" s="295"/>
      <c r="AF53" s="295"/>
      <c r="AG53" s="295"/>
      <c r="AH53" s="295"/>
      <c r="AI53" s="295"/>
      <c r="AJ53" s="295"/>
      <c r="AK53" s="295" t="str">
        <f ca="1">M53</f>
        <v>x = 1.5</v>
      </c>
      <c r="AL53" s="295"/>
      <c r="AM53" s="295"/>
      <c r="AN53" s="295"/>
      <c r="AO53" s="295"/>
      <c r="AP53" s="295"/>
      <c r="AQ53" s="295"/>
      <c r="AR53" s="295"/>
      <c r="AS53" s="295"/>
      <c r="AT53" s="295"/>
      <c r="AU53" s="295"/>
      <c r="AV53" s="1"/>
      <c r="AW53" s="3"/>
    </row>
    <row r="54" spans="1:49" ht="15" customHeight="1" x14ac:dyDescent="0.3">
      <c r="A54" s="3"/>
      <c r="B54" s="295"/>
      <c r="C54" s="295"/>
      <c r="D54" s="295"/>
      <c r="E54" s="295"/>
      <c r="F54" s="295"/>
      <c r="G54" s="295"/>
      <c r="H54" s="295"/>
      <c r="I54" s="295"/>
      <c r="J54" s="295"/>
      <c r="K54" s="295"/>
      <c r="L54" s="295"/>
      <c r="M54" s="295"/>
      <c r="N54" s="295"/>
      <c r="O54" s="295"/>
      <c r="P54" s="295"/>
      <c r="Q54" s="295"/>
      <c r="R54" s="295"/>
      <c r="S54" s="295"/>
      <c r="T54" s="295"/>
      <c r="U54" s="295"/>
      <c r="V54" s="295"/>
      <c r="W54" s="295"/>
      <c r="X54" s="1"/>
      <c r="Y54" s="3"/>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1"/>
      <c r="AW54" s="3"/>
    </row>
    <row r="55" spans="1:49" ht="15" customHeight="1" x14ac:dyDescent="0.3">
      <c r="A55" s="3"/>
      <c r="B55" s="295"/>
      <c r="C55" s="295"/>
      <c r="D55" s="295"/>
      <c r="E55" s="295"/>
      <c r="F55" s="295"/>
      <c r="G55" s="295"/>
      <c r="H55" s="295"/>
      <c r="I55" s="295"/>
      <c r="J55" s="295"/>
      <c r="K55" s="295"/>
      <c r="L55" s="295"/>
      <c r="M55" s="295"/>
      <c r="N55" s="295"/>
      <c r="O55" s="295"/>
      <c r="P55" s="295"/>
      <c r="Q55" s="295"/>
      <c r="R55" s="295"/>
      <c r="S55" s="295"/>
      <c r="T55" s="295"/>
      <c r="U55" s="295"/>
      <c r="V55" s="295"/>
      <c r="W55" s="295"/>
      <c r="X55" s="1"/>
      <c r="Y55" s="3"/>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1"/>
      <c r="AW55" s="3"/>
    </row>
    <row r="56" spans="1:49" ht="15" customHeight="1" x14ac:dyDescent="0.3">
      <c r="A56" s="3"/>
      <c r="B56" s="2" t="s">
        <v>8</v>
      </c>
      <c r="C56" s="2"/>
      <c r="D56" s="2"/>
      <c r="E56" s="2"/>
      <c r="F56" s="2"/>
      <c r="G56" s="2"/>
      <c r="H56" s="2"/>
      <c r="I56" s="2"/>
      <c r="J56" s="2"/>
      <c r="K56" s="2"/>
      <c r="L56" s="2"/>
      <c r="M56" s="1" t="s">
        <v>9</v>
      </c>
      <c r="N56" s="2"/>
      <c r="O56" s="2"/>
      <c r="P56" s="2"/>
      <c r="Q56" s="2"/>
      <c r="R56" s="2"/>
      <c r="S56" s="2"/>
      <c r="T56" s="2"/>
      <c r="U56" s="2"/>
      <c r="V56" s="2"/>
      <c r="W56" s="2"/>
      <c r="X56" s="1"/>
      <c r="Y56" s="3"/>
      <c r="Z56" s="2" t="s">
        <v>8</v>
      </c>
      <c r="AA56" s="2"/>
      <c r="AB56" s="2"/>
      <c r="AC56" s="2"/>
      <c r="AD56" s="2"/>
      <c r="AE56" s="2"/>
      <c r="AF56" s="2"/>
      <c r="AG56" s="2"/>
      <c r="AH56" s="2"/>
      <c r="AI56" s="2"/>
      <c r="AJ56" s="2"/>
      <c r="AK56" s="1" t="s">
        <v>9</v>
      </c>
      <c r="AL56" s="2"/>
      <c r="AM56" s="2"/>
      <c r="AN56" s="2"/>
      <c r="AO56" s="2"/>
      <c r="AP56" s="2"/>
      <c r="AQ56" s="2"/>
      <c r="AR56" s="2"/>
      <c r="AS56" s="2"/>
      <c r="AT56" s="2"/>
      <c r="AU56" s="2"/>
      <c r="AV56" s="1"/>
      <c r="AW56" s="3"/>
    </row>
    <row r="57" spans="1:49" ht="15" customHeight="1" x14ac:dyDescent="0.3">
      <c r="A57" s="3"/>
      <c r="B57" s="295" t="str">
        <f ca="1">CONCATENATE("x = ",(F23+D23)/2)</f>
        <v>x = 7.5</v>
      </c>
      <c r="C57" s="295"/>
      <c r="D57" s="295"/>
      <c r="E57" s="295"/>
      <c r="F57" s="295"/>
      <c r="G57" s="295"/>
      <c r="H57" s="295"/>
      <c r="I57" s="295"/>
      <c r="J57" s="295"/>
      <c r="K57" s="295"/>
      <c r="L57" s="295"/>
      <c r="M57" s="295" t="str">
        <f ca="1">CONCATENATE("x = ",(Q23*-1+O23)/5)</f>
        <v>x = 1.8</v>
      </c>
      <c r="N57" s="295"/>
      <c r="O57" s="295"/>
      <c r="P57" s="295"/>
      <c r="Q57" s="295"/>
      <c r="R57" s="295"/>
      <c r="S57" s="295"/>
      <c r="T57" s="295"/>
      <c r="U57" s="295"/>
      <c r="V57" s="295"/>
      <c r="W57" s="295"/>
      <c r="X57" s="1"/>
      <c r="Y57" s="3"/>
      <c r="Z57" s="295" t="str">
        <f ca="1">B57</f>
        <v>x = 7.5</v>
      </c>
      <c r="AA57" s="295"/>
      <c r="AB57" s="295"/>
      <c r="AC57" s="295"/>
      <c r="AD57" s="295"/>
      <c r="AE57" s="295"/>
      <c r="AF57" s="295"/>
      <c r="AG57" s="295"/>
      <c r="AH57" s="295"/>
      <c r="AI57" s="295"/>
      <c r="AJ57" s="295"/>
      <c r="AK57" s="295" t="str">
        <f ca="1">M57</f>
        <v>x = 1.8</v>
      </c>
      <c r="AL57" s="295"/>
      <c r="AM57" s="295"/>
      <c r="AN57" s="295"/>
      <c r="AO57" s="295"/>
      <c r="AP57" s="295"/>
      <c r="AQ57" s="295"/>
      <c r="AR57" s="295"/>
      <c r="AS57" s="295"/>
      <c r="AT57" s="295"/>
      <c r="AU57" s="295"/>
      <c r="AV57" s="1"/>
      <c r="AW57" s="3"/>
    </row>
    <row r="58" spans="1:49" ht="15" customHeight="1" x14ac:dyDescent="0.3">
      <c r="A58" s="3"/>
      <c r="B58" s="295"/>
      <c r="C58" s="295"/>
      <c r="D58" s="295"/>
      <c r="E58" s="295"/>
      <c r="F58" s="295"/>
      <c r="G58" s="295"/>
      <c r="H58" s="295"/>
      <c r="I58" s="295"/>
      <c r="J58" s="295"/>
      <c r="K58" s="295"/>
      <c r="L58" s="295"/>
      <c r="M58" s="295"/>
      <c r="N58" s="295"/>
      <c r="O58" s="295"/>
      <c r="P58" s="295"/>
      <c r="Q58" s="295"/>
      <c r="R58" s="295"/>
      <c r="S58" s="295"/>
      <c r="T58" s="295"/>
      <c r="U58" s="295"/>
      <c r="V58" s="295"/>
      <c r="W58" s="295"/>
      <c r="X58" s="1"/>
      <c r="Y58" s="3"/>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1"/>
      <c r="AW58" s="3"/>
    </row>
    <row r="59" spans="1:49" ht="15" customHeight="1" x14ac:dyDescent="0.3">
      <c r="A59" s="3"/>
      <c r="B59" s="295"/>
      <c r="C59" s="295"/>
      <c r="D59" s="295"/>
      <c r="E59" s="295"/>
      <c r="F59" s="295"/>
      <c r="G59" s="295"/>
      <c r="H59" s="295"/>
      <c r="I59" s="295"/>
      <c r="J59" s="295"/>
      <c r="K59" s="295"/>
      <c r="L59" s="295"/>
      <c r="M59" s="295"/>
      <c r="N59" s="295"/>
      <c r="O59" s="295"/>
      <c r="P59" s="295"/>
      <c r="Q59" s="295"/>
      <c r="R59" s="295"/>
      <c r="S59" s="295"/>
      <c r="T59" s="295"/>
      <c r="U59" s="295"/>
      <c r="V59" s="295"/>
      <c r="W59" s="295"/>
      <c r="X59" s="1"/>
      <c r="Y59" s="3"/>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1"/>
      <c r="AW59" s="3"/>
    </row>
    <row r="60" spans="1:49" ht="15" customHeight="1" x14ac:dyDescent="0.3">
      <c r="A60" s="3"/>
      <c r="B60" s="2" t="s">
        <v>10</v>
      </c>
      <c r="C60" s="2"/>
      <c r="D60" s="2"/>
      <c r="E60" s="2"/>
      <c r="F60" s="2"/>
      <c r="G60" s="2"/>
      <c r="H60" s="2"/>
      <c r="I60" s="2"/>
      <c r="J60" s="2"/>
      <c r="K60" s="2"/>
      <c r="L60" s="2"/>
      <c r="M60" s="1" t="s">
        <v>11</v>
      </c>
      <c r="N60" s="2"/>
      <c r="O60" s="2"/>
      <c r="P60" s="2"/>
      <c r="Q60" s="2"/>
      <c r="R60" s="2"/>
      <c r="S60" s="2"/>
      <c r="T60" s="2"/>
      <c r="U60" s="2"/>
      <c r="V60" s="2"/>
      <c r="W60" s="2"/>
      <c r="X60" s="1"/>
      <c r="Y60" s="3"/>
      <c r="Z60" s="2" t="s">
        <v>10</v>
      </c>
      <c r="AA60" s="2"/>
      <c r="AB60" s="2"/>
      <c r="AC60" s="2"/>
      <c r="AD60" s="2"/>
      <c r="AE60" s="2"/>
      <c r="AF60" s="2"/>
      <c r="AG60" s="2"/>
      <c r="AH60" s="2"/>
      <c r="AI60" s="2"/>
      <c r="AJ60" s="2"/>
      <c r="AK60" s="1" t="s">
        <v>11</v>
      </c>
      <c r="AL60" s="2"/>
      <c r="AM60" s="2"/>
      <c r="AN60" s="2"/>
      <c r="AO60" s="2"/>
      <c r="AP60" s="2"/>
      <c r="AQ60" s="2"/>
      <c r="AR60" s="2"/>
      <c r="AS60" s="2"/>
      <c r="AT60" s="2"/>
      <c r="AU60" s="2"/>
      <c r="AV60" s="1"/>
      <c r="AW60" s="3"/>
    </row>
    <row r="61" spans="1:49" ht="15" customHeight="1" x14ac:dyDescent="0.3">
      <c r="A61" s="3"/>
      <c r="B61" s="295" t="str">
        <f ca="1">CONCATENATE("x = ",(F27*-1+D27*C27)/4)</f>
        <v>x = 6.25</v>
      </c>
      <c r="C61" s="295"/>
      <c r="D61" s="295"/>
      <c r="E61" s="295"/>
      <c r="F61" s="295"/>
      <c r="G61" s="295"/>
      <c r="H61" s="295"/>
      <c r="I61" s="295"/>
      <c r="J61" s="295"/>
      <c r="K61" s="295"/>
      <c r="L61" s="295"/>
      <c r="M61" s="295" t="str">
        <f ca="1">CONCATENATE("x = ",((Q27*-1+N27*S27)/(N27*R27-P27)))</f>
        <v>x = 2</v>
      </c>
      <c r="N61" s="295"/>
      <c r="O61" s="295"/>
      <c r="P61" s="295"/>
      <c r="Q61" s="295"/>
      <c r="R61" s="295"/>
      <c r="S61" s="295"/>
      <c r="T61" s="295"/>
      <c r="U61" s="295"/>
      <c r="V61" s="295"/>
      <c r="W61" s="295"/>
      <c r="X61" s="1"/>
      <c r="Y61" s="3"/>
      <c r="Z61" s="295" t="str">
        <f ca="1">B61</f>
        <v>x = 6.25</v>
      </c>
      <c r="AA61" s="295"/>
      <c r="AB61" s="295"/>
      <c r="AC61" s="295"/>
      <c r="AD61" s="295"/>
      <c r="AE61" s="295"/>
      <c r="AF61" s="295"/>
      <c r="AG61" s="295"/>
      <c r="AH61" s="295"/>
      <c r="AI61" s="295"/>
      <c r="AJ61" s="295"/>
      <c r="AK61" s="295" t="str">
        <f ca="1">M61</f>
        <v>x = 2</v>
      </c>
      <c r="AL61" s="295"/>
      <c r="AM61" s="295"/>
      <c r="AN61" s="295"/>
      <c r="AO61" s="295"/>
      <c r="AP61" s="295"/>
      <c r="AQ61" s="295"/>
      <c r="AR61" s="295"/>
      <c r="AS61" s="295"/>
      <c r="AT61" s="295"/>
      <c r="AU61" s="295"/>
      <c r="AV61" s="1"/>
      <c r="AW61" s="3"/>
    </row>
    <row r="62" spans="1:49" ht="15" customHeight="1" x14ac:dyDescent="0.3">
      <c r="A62" s="3"/>
      <c r="B62" s="295"/>
      <c r="C62" s="295"/>
      <c r="D62" s="295"/>
      <c r="E62" s="295"/>
      <c r="F62" s="295"/>
      <c r="G62" s="295"/>
      <c r="H62" s="295"/>
      <c r="I62" s="295"/>
      <c r="J62" s="295"/>
      <c r="K62" s="295"/>
      <c r="L62" s="295"/>
      <c r="M62" s="295"/>
      <c r="N62" s="295"/>
      <c r="O62" s="295"/>
      <c r="P62" s="295"/>
      <c r="Q62" s="295"/>
      <c r="R62" s="295"/>
      <c r="S62" s="295"/>
      <c r="T62" s="295"/>
      <c r="U62" s="295"/>
      <c r="V62" s="295"/>
      <c r="W62" s="295"/>
      <c r="X62" s="1"/>
      <c r="Y62" s="3"/>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1"/>
      <c r="AW62" s="3"/>
    </row>
    <row r="63" spans="1:49" ht="15" customHeight="1" x14ac:dyDescent="0.3">
      <c r="A63" s="3"/>
      <c r="B63" s="295"/>
      <c r="C63" s="295"/>
      <c r="D63" s="295"/>
      <c r="E63" s="295"/>
      <c r="F63" s="295"/>
      <c r="G63" s="295"/>
      <c r="H63" s="295"/>
      <c r="I63" s="295"/>
      <c r="J63" s="295"/>
      <c r="K63" s="295"/>
      <c r="L63" s="295"/>
      <c r="M63" s="295"/>
      <c r="N63" s="295"/>
      <c r="O63" s="295"/>
      <c r="P63" s="295"/>
      <c r="Q63" s="295"/>
      <c r="R63" s="295"/>
      <c r="S63" s="295"/>
      <c r="T63" s="295"/>
      <c r="U63" s="295"/>
      <c r="V63" s="295"/>
      <c r="W63" s="295"/>
      <c r="X63" s="1"/>
      <c r="Y63" s="3"/>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1"/>
      <c r="AW63" s="3"/>
    </row>
    <row r="64" spans="1:49" ht="15" customHeight="1" x14ac:dyDescent="0.3">
      <c r="A64" s="3"/>
      <c r="B64" s="1"/>
      <c r="C64" s="1"/>
      <c r="D64" s="1"/>
      <c r="E64" s="1"/>
      <c r="F64" s="1"/>
      <c r="G64" s="1"/>
      <c r="H64" s="1"/>
      <c r="I64" s="1"/>
      <c r="J64" s="1"/>
      <c r="K64" s="1"/>
      <c r="L64" s="1"/>
      <c r="M64" s="1"/>
      <c r="N64" s="1"/>
      <c r="O64" s="1"/>
      <c r="P64" s="1"/>
      <c r="Q64" s="1"/>
      <c r="R64" s="1"/>
      <c r="S64" s="1"/>
      <c r="T64" s="1"/>
      <c r="U64" s="1"/>
      <c r="V64" s="1"/>
      <c r="W64" s="1"/>
      <c r="X64" s="1"/>
      <c r="Y64" s="3"/>
      <c r="Z64" s="1"/>
      <c r="AA64" s="1"/>
      <c r="AB64" s="1"/>
      <c r="AC64" s="1"/>
      <c r="AD64" s="1"/>
      <c r="AE64" s="1"/>
      <c r="AF64" s="1"/>
      <c r="AG64" s="1"/>
      <c r="AH64" s="1"/>
      <c r="AI64" s="1"/>
      <c r="AJ64" s="1"/>
      <c r="AK64" s="1"/>
      <c r="AL64" s="1"/>
      <c r="AM64" s="1"/>
      <c r="AN64" s="1"/>
      <c r="AO64" s="1"/>
      <c r="AP64" s="1"/>
      <c r="AQ64" s="1"/>
      <c r="AR64" s="1"/>
      <c r="AS64" s="1"/>
      <c r="AT64" s="1"/>
      <c r="AU64" s="1"/>
      <c r="AV64" s="1"/>
      <c r="AW64" s="3"/>
    </row>
    <row r="65" spans="1:49" ht="4.9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row>
  </sheetData>
  <sheetProtection algorithmName="SHA-512" hashValue="Yn2qWg5nFwZvaUslb2TcUrnFUmVEe4p6g3E5lzKVGDbHP+3L78TLyJSky3KEWrJwXYk8QQSC8Eerr2uOAPXP0A==" saltValue="0qCQ5ad1ZktcmoXJOJ6IPA==" spinCount="100000" sheet="1" objects="1" scenarios="1"/>
  <mergeCells count="52">
    <mergeCell ref="B1:S5"/>
    <mergeCell ref="Z1:AQ5"/>
    <mergeCell ref="B8:L10"/>
    <mergeCell ref="M8:W10"/>
    <mergeCell ref="Z8:AJ10"/>
    <mergeCell ref="AK8:AU10"/>
    <mergeCell ref="B12:L14"/>
    <mergeCell ref="M12:W14"/>
    <mergeCell ref="Z12:AJ14"/>
    <mergeCell ref="AK12:AU14"/>
    <mergeCell ref="B16:L18"/>
    <mergeCell ref="M16:W18"/>
    <mergeCell ref="Z16:AJ18"/>
    <mergeCell ref="AK16:AU18"/>
    <mergeCell ref="B20:L22"/>
    <mergeCell ref="M20:W22"/>
    <mergeCell ref="Z20:AJ22"/>
    <mergeCell ref="AK20:AU22"/>
    <mergeCell ref="B24:L26"/>
    <mergeCell ref="M24:W26"/>
    <mergeCell ref="Z24:AJ26"/>
    <mergeCell ref="AK24:AU26"/>
    <mergeCell ref="B28:L30"/>
    <mergeCell ref="M28:W30"/>
    <mergeCell ref="Z28:AJ30"/>
    <mergeCell ref="AK28:AU30"/>
    <mergeCell ref="B34:S38"/>
    <mergeCell ref="Z34:AQ38"/>
    <mergeCell ref="B41:L43"/>
    <mergeCell ref="M41:W43"/>
    <mergeCell ref="Z41:AJ43"/>
    <mergeCell ref="AK41:AU43"/>
    <mergeCell ref="B45:L47"/>
    <mergeCell ref="M45:W47"/>
    <mergeCell ref="Z45:AJ47"/>
    <mergeCell ref="AK45:AU47"/>
    <mergeCell ref="B49:L51"/>
    <mergeCell ref="M49:W51"/>
    <mergeCell ref="Z49:AJ51"/>
    <mergeCell ref="AK49:AU51"/>
    <mergeCell ref="B53:L55"/>
    <mergeCell ref="M53:W55"/>
    <mergeCell ref="Z53:AJ55"/>
    <mergeCell ref="AK53:AU55"/>
    <mergeCell ref="B57:L59"/>
    <mergeCell ref="M57:W59"/>
    <mergeCell ref="Z57:AJ59"/>
    <mergeCell ref="AK57:AU59"/>
    <mergeCell ref="B61:L63"/>
    <mergeCell ref="M61:W63"/>
    <mergeCell ref="Z61:AJ63"/>
    <mergeCell ref="AK61:AU63"/>
  </mergeCells>
  <hyperlinks>
    <hyperlink ref="A1" location="Contents!A1" display="Go Back" xr:uid="{00000000-0004-0000-2700-000000000000}"/>
  </hyperlinks>
  <pageMargins left="0.25" right="0.25" top="0.75" bottom="0.75" header="0.3" footer="0.3"/>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9">
    <tabColor theme="4" tint="0.79998168889431442"/>
  </sheetPr>
  <dimension ref="A1:AW65"/>
  <sheetViews>
    <sheetView zoomScale="81" zoomScaleNormal="81" workbookViewId="0">
      <selection activeCell="B1" sqref="B1:S5"/>
    </sheetView>
  </sheetViews>
  <sheetFormatPr defaultColWidth="2.88671875" defaultRowHeight="15" customHeight="1" x14ac:dyDescent="0.3"/>
  <cols>
    <col min="7" max="7" width="2.88671875" customWidth="1"/>
  </cols>
  <sheetData>
    <row r="1" spans="1:49" ht="15" customHeight="1" x14ac:dyDescent="0.3">
      <c r="A1" s="61" t="s">
        <v>201</v>
      </c>
      <c r="B1" s="239" t="s">
        <v>16</v>
      </c>
      <c r="C1" s="239"/>
      <c r="D1" s="239"/>
      <c r="E1" s="239"/>
      <c r="F1" s="239"/>
      <c r="G1" s="239"/>
      <c r="H1" s="239"/>
      <c r="I1" s="239"/>
      <c r="J1" s="239"/>
      <c r="K1" s="239"/>
      <c r="L1" s="239"/>
      <c r="M1" s="239"/>
      <c r="N1" s="239"/>
      <c r="O1" s="239"/>
      <c r="P1" s="239"/>
      <c r="Q1" s="239"/>
      <c r="R1" s="239"/>
      <c r="S1" s="239"/>
      <c r="T1" s="3"/>
      <c r="U1" s="3"/>
      <c r="V1" s="3"/>
      <c r="W1" s="3"/>
      <c r="X1" s="3"/>
      <c r="Y1" s="3"/>
      <c r="Z1" s="239" t="str">
        <f>B1</f>
        <v>Solving Inequalities</v>
      </c>
      <c r="AA1" s="239"/>
      <c r="AB1" s="239"/>
      <c r="AC1" s="239"/>
      <c r="AD1" s="239"/>
      <c r="AE1" s="239"/>
      <c r="AF1" s="239"/>
      <c r="AG1" s="239"/>
      <c r="AH1" s="239"/>
      <c r="AI1" s="239"/>
      <c r="AJ1" s="239"/>
      <c r="AK1" s="239"/>
      <c r="AL1" s="239"/>
      <c r="AM1" s="239"/>
      <c r="AN1" s="239"/>
      <c r="AO1" s="239"/>
      <c r="AP1" s="239"/>
      <c r="AQ1" s="239"/>
      <c r="AR1" s="3"/>
      <c r="AS1" s="3"/>
      <c r="AT1" s="3"/>
      <c r="AU1" s="3"/>
      <c r="AV1" s="3"/>
      <c r="AW1" s="3"/>
    </row>
    <row r="2" spans="1:49" ht="15" customHeight="1" x14ac:dyDescent="0.3">
      <c r="A2" s="3"/>
      <c r="B2" s="239"/>
      <c r="C2" s="239"/>
      <c r="D2" s="239"/>
      <c r="E2" s="239"/>
      <c r="F2" s="239"/>
      <c r="G2" s="239"/>
      <c r="H2" s="239"/>
      <c r="I2" s="239"/>
      <c r="J2" s="239"/>
      <c r="K2" s="239"/>
      <c r="L2" s="239"/>
      <c r="M2" s="239"/>
      <c r="N2" s="239"/>
      <c r="O2" s="239"/>
      <c r="P2" s="239"/>
      <c r="Q2" s="239"/>
      <c r="R2" s="239"/>
      <c r="S2" s="239"/>
      <c r="T2" s="3"/>
      <c r="U2" s="3"/>
      <c r="V2" s="3"/>
      <c r="W2" s="3"/>
      <c r="X2" s="3"/>
      <c r="Y2" s="3"/>
      <c r="Z2" s="239"/>
      <c r="AA2" s="239"/>
      <c r="AB2" s="239"/>
      <c r="AC2" s="239"/>
      <c r="AD2" s="239"/>
      <c r="AE2" s="239"/>
      <c r="AF2" s="239"/>
      <c r="AG2" s="239"/>
      <c r="AH2" s="239"/>
      <c r="AI2" s="239"/>
      <c r="AJ2" s="239"/>
      <c r="AK2" s="239"/>
      <c r="AL2" s="239"/>
      <c r="AM2" s="239"/>
      <c r="AN2" s="239"/>
      <c r="AO2" s="239"/>
      <c r="AP2" s="239"/>
      <c r="AQ2" s="239"/>
      <c r="AR2" s="3"/>
      <c r="AS2" s="3"/>
      <c r="AT2" s="3"/>
      <c r="AU2" s="3"/>
      <c r="AV2" s="3"/>
      <c r="AW2" s="3"/>
    </row>
    <row r="3" spans="1:49" ht="15" customHeight="1" x14ac:dyDescent="0.3">
      <c r="A3" s="3"/>
      <c r="B3" s="239"/>
      <c r="C3" s="239"/>
      <c r="D3" s="239"/>
      <c r="E3" s="239"/>
      <c r="F3" s="239"/>
      <c r="G3" s="239"/>
      <c r="H3" s="239"/>
      <c r="I3" s="239"/>
      <c r="J3" s="239"/>
      <c r="K3" s="239"/>
      <c r="L3" s="239"/>
      <c r="M3" s="239"/>
      <c r="N3" s="239"/>
      <c r="O3" s="239"/>
      <c r="P3" s="239"/>
      <c r="Q3" s="239"/>
      <c r="R3" s="239"/>
      <c r="S3" s="239"/>
      <c r="T3" s="3"/>
      <c r="U3" s="3"/>
      <c r="V3" s="3"/>
      <c r="W3" s="3"/>
      <c r="X3" s="3"/>
      <c r="Y3" s="3"/>
      <c r="Z3" s="239"/>
      <c r="AA3" s="239"/>
      <c r="AB3" s="239"/>
      <c r="AC3" s="239"/>
      <c r="AD3" s="239"/>
      <c r="AE3" s="239"/>
      <c r="AF3" s="239"/>
      <c r="AG3" s="239"/>
      <c r="AH3" s="239"/>
      <c r="AI3" s="239"/>
      <c r="AJ3" s="239"/>
      <c r="AK3" s="239"/>
      <c r="AL3" s="239"/>
      <c r="AM3" s="239"/>
      <c r="AN3" s="239"/>
      <c r="AO3" s="239"/>
      <c r="AP3" s="239"/>
      <c r="AQ3" s="239"/>
      <c r="AR3" s="3"/>
      <c r="AS3" s="3"/>
      <c r="AT3" s="3"/>
      <c r="AU3" s="3"/>
      <c r="AV3" s="3"/>
      <c r="AW3" s="3"/>
    </row>
    <row r="4" spans="1:49" ht="15" customHeight="1" x14ac:dyDescent="0.3">
      <c r="A4" s="3"/>
      <c r="B4" s="239"/>
      <c r="C4" s="239"/>
      <c r="D4" s="239"/>
      <c r="E4" s="239"/>
      <c r="F4" s="239"/>
      <c r="G4" s="239"/>
      <c r="H4" s="239"/>
      <c r="I4" s="239"/>
      <c r="J4" s="239"/>
      <c r="K4" s="239"/>
      <c r="L4" s="239"/>
      <c r="M4" s="239"/>
      <c r="N4" s="239"/>
      <c r="O4" s="239"/>
      <c r="P4" s="239"/>
      <c r="Q4" s="239"/>
      <c r="R4" s="239"/>
      <c r="S4" s="239"/>
      <c r="T4" s="3"/>
      <c r="U4" s="3"/>
      <c r="V4" s="3"/>
      <c r="W4" s="3"/>
      <c r="X4" s="3"/>
      <c r="Y4" s="3"/>
      <c r="Z4" s="239"/>
      <c r="AA4" s="239"/>
      <c r="AB4" s="239"/>
      <c r="AC4" s="239"/>
      <c r="AD4" s="239"/>
      <c r="AE4" s="239"/>
      <c r="AF4" s="239"/>
      <c r="AG4" s="239"/>
      <c r="AH4" s="239"/>
      <c r="AI4" s="239"/>
      <c r="AJ4" s="239"/>
      <c r="AK4" s="239"/>
      <c r="AL4" s="239"/>
      <c r="AM4" s="239"/>
      <c r="AN4" s="239"/>
      <c r="AO4" s="239"/>
      <c r="AP4" s="239"/>
      <c r="AQ4" s="239"/>
      <c r="AR4" s="3"/>
      <c r="AS4" s="3"/>
      <c r="AT4" s="3"/>
      <c r="AU4" s="3"/>
      <c r="AV4" s="3"/>
      <c r="AW4" s="3"/>
    </row>
    <row r="5" spans="1:49" ht="15" customHeight="1" x14ac:dyDescent="0.3">
      <c r="A5" s="3"/>
      <c r="B5" s="239"/>
      <c r="C5" s="239"/>
      <c r="D5" s="239"/>
      <c r="E5" s="239"/>
      <c r="F5" s="239"/>
      <c r="G5" s="239"/>
      <c r="H5" s="239"/>
      <c r="I5" s="239"/>
      <c r="J5" s="239"/>
      <c r="K5" s="239"/>
      <c r="L5" s="239"/>
      <c r="M5" s="239"/>
      <c r="N5" s="239"/>
      <c r="O5" s="239"/>
      <c r="P5" s="239"/>
      <c r="Q5" s="239"/>
      <c r="R5" s="239"/>
      <c r="S5" s="239"/>
      <c r="T5" s="3"/>
      <c r="U5" s="3"/>
      <c r="V5" s="3"/>
      <c r="W5" s="3"/>
      <c r="X5" s="3"/>
      <c r="Y5" s="3"/>
      <c r="Z5" s="239"/>
      <c r="AA5" s="239"/>
      <c r="AB5" s="239"/>
      <c r="AC5" s="239"/>
      <c r="AD5" s="239"/>
      <c r="AE5" s="239"/>
      <c r="AF5" s="239"/>
      <c r="AG5" s="239"/>
      <c r="AH5" s="239"/>
      <c r="AI5" s="239"/>
      <c r="AJ5" s="239"/>
      <c r="AK5" s="239"/>
      <c r="AL5" s="239"/>
      <c r="AM5" s="239"/>
      <c r="AN5" s="239"/>
      <c r="AO5" s="239"/>
      <c r="AP5" s="239"/>
      <c r="AQ5" s="239"/>
      <c r="AR5" s="3"/>
      <c r="AS5" s="3"/>
      <c r="AT5" s="3"/>
      <c r="AU5" s="3"/>
      <c r="AV5" s="3"/>
      <c r="AW5" s="3"/>
    </row>
    <row r="6" spans="1:49" ht="15" customHeight="1" x14ac:dyDescent="0.3">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ht="15" customHeight="1" x14ac:dyDescent="0.3">
      <c r="A7" s="3"/>
      <c r="B7" s="4" t="s">
        <v>0</v>
      </c>
      <c r="C7" s="8">
        <f ca="1">RANDBETWEEN(1,4)</f>
        <v>3</v>
      </c>
      <c r="D7" s="8">
        <f ca="1">RANDBETWEEN(5,9)</f>
        <v>6</v>
      </c>
      <c r="E7" s="8"/>
      <c r="F7" s="4"/>
      <c r="G7" s="4"/>
      <c r="H7" s="4"/>
      <c r="I7" s="4"/>
      <c r="J7" s="4"/>
      <c r="K7" s="4"/>
      <c r="L7" s="4"/>
      <c r="M7" s="3" t="s">
        <v>1</v>
      </c>
      <c r="N7" s="8">
        <f ca="1">RANDBETWEEN(2,7)</f>
        <v>2</v>
      </c>
      <c r="O7" s="8">
        <f ca="1">RANDBETWEEN(4,9)</f>
        <v>7</v>
      </c>
      <c r="P7" s="4"/>
      <c r="Q7" s="4"/>
      <c r="R7" s="4"/>
      <c r="S7" s="4"/>
      <c r="T7" s="4"/>
      <c r="U7" s="4"/>
      <c r="V7" s="4"/>
      <c r="W7" s="4"/>
      <c r="X7" s="3"/>
      <c r="Y7" s="3"/>
      <c r="Z7" s="4" t="s">
        <v>0</v>
      </c>
      <c r="AA7" s="4"/>
      <c r="AB7" s="4"/>
      <c r="AC7" s="4"/>
      <c r="AD7" s="4"/>
      <c r="AE7" s="4"/>
      <c r="AF7" s="4"/>
      <c r="AG7" s="4"/>
      <c r="AH7" s="4"/>
      <c r="AI7" s="4"/>
      <c r="AJ7" s="4"/>
      <c r="AK7" s="3" t="s">
        <v>1</v>
      </c>
      <c r="AL7" s="4"/>
      <c r="AM7" s="4"/>
      <c r="AN7" s="4"/>
      <c r="AO7" s="4"/>
      <c r="AP7" s="4"/>
      <c r="AQ7" s="4"/>
      <c r="AR7" s="4"/>
      <c r="AS7" s="4"/>
      <c r="AT7" s="4"/>
      <c r="AU7" s="4"/>
      <c r="AV7" s="3"/>
      <c r="AW7" s="3"/>
    </row>
    <row r="8" spans="1:49" ht="15" customHeight="1" x14ac:dyDescent="0.3">
      <c r="A8" s="3"/>
      <c r="B8" s="229" t="str">
        <f ca="1">CONCATENATE("x + ",C7," &lt; ",D7)</f>
        <v>x + 3 &lt; 6</v>
      </c>
      <c r="C8" s="229"/>
      <c r="D8" s="229"/>
      <c r="E8" s="229"/>
      <c r="F8" s="229"/>
      <c r="G8" s="229"/>
      <c r="H8" s="229"/>
      <c r="I8" s="229"/>
      <c r="J8" s="229"/>
      <c r="K8" s="229"/>
      <c r="L8" s="229"/>
      <c r="M8" s="229" t="str">
        <f ca="1">CONCATENATE("x - ",N7," &gt; ",O7)</f>
        <v>x - 2 &gt; 7</v>
      </c>
      <c r="N8" s="229"/>
      <c r="O8" s="229"/>
      <c r="P8" s="229"/>
      <c r="Q8" s="229"/>
      <c r="R8" s="229"/>
      <c r="S8" s="229"/>
      <c r="T8" s="229"/>
      <c r="U8" s="229"/>
      <c r="V8" s="229"/>
      <c r="W8" s="229"/>
      <c r="X8" s="3"/>
      <c r="Y8" s="3"/>
      <c r="Z8" s="229" t="str">
        <f ca="1">B8</f>
        <v>x + 3 &lt; 6</v>
      </c>
      <c r="AA8" s="229"/>
      <c r="AB8" s="229"/>
      <c r="AC8" s="229"/>
      <c r="AD8" s="229"/>
      <c r="AE8" s="229"/>
      <c r="AF8" s="229"/>
      <c r="AG8" s="229"/>
      <c r="AH8" s="229"/>
      <c r="AI8" s="229"/>
      <c r="AJ8" s="229"/>
      <c r="AK8" s="229" t="str">
        <f ca="1">M8</f>
        <v>x - 2 &gt; 7</v>
      </c>
      <c r="AL8" s="229"/>
      <c r="AM8" s="229"/>
      <c r="AN8" s="229"/>
      <c r="AO8" s="229"/>
      <c r="AP8" s="229"/>
      <c r="AQ8" s="229"/>
      <c r="AR8" s="229"/>
      <c r="AS8" s="229"/>
      <c r="AT8" s="229"/>
      <c r="AU8" s="229"/>
      <c r="AV8" s="3"/>
      <c r="AW8" s="3"/>
    </row>
    <row r="9" spans="1:49" ht="15" customHeight="1" x14ac:dyDescent="0.3">
      <c r="A9" s="3"/>
      <c r="B9" s="229"/>
      <c r="C9" s="229"/>
      <c r="D9" s="229"/>
      <c r="E9" s="229"/>
      <c r="F9" s="229"/>
      <c r="G9" s="229"/>
      <c r="H9" s="229"/>
      <c r="I9" s="229"/>
      <c r="J9" s="229"/>
      <c r="K9" s="229"/>
      <c r="L9" s="229"/>
      <c r="M9" s="229"/>
      <c r="N9" s="229"/>
      <c r="O9" s="229"/>
      <c r="P9" s="229"/>
      <c r="Q9" s="229"/>
      <c r="R9" s="229"/>
      <c r="S9" s="229"/>
      <c r="T9" s="229"/>
      <c r="U9" s="229"/>
      <c r="V9" s="229"/>
      <c r="W9" s="229"/>
      <c r="X9" s="3"/>
      <c r="Y9" s="3"/>
      <c r="Z9" s="229"/>
      <c r="AA9" s="229"/>
      <c r="AB9" s="229"/>
      <c r="AC9" s="229"/>
      <c r="AD9" s="229"/>
      <c r="AE9" s="229"/>
      <c r="AF9" s="229"/>
      <c r="AG9" s="229"/>
      <c r="AH9" s="229"/>
      <c r="AI9" s="229"/>
      <c r="AJ9" s="229"/>
      <c r="AK9" s="229"/>
      <c r="AL9" s="229"/>
      <c r="AM9" s="229"/>
      <c r="AN9" s="229"/>
      <c r="AO9" s="229"/>
      <c r="AP9" s="229"/>
      <c r="AQ9" s="229"/>
      <c r="AR9" s="229"/>
      <c r="AS9" s="229"/>
      <c r="AT9" s="229"/>
      <c r="AU9" s="229"/>
      <c r="AV9" s="3"/>
      <c r="AW9" s="3"/>
    </row>
    <row r="10" spans="1:49" ht="15" customHeight="1" x14ac:dyDescent="0.3">
      <c r="A10" s="3"/>
      <c r="B10" s="229"/>
      <c r="C10" s="229"/>
      <c r="D10" s="229"/>
      <c r="E10" s="229"/>
      <c r="F10" s="229"/>
      <c r="G10" s="229"/>
      <c r="H10" s="229"/>
      <c r="I10" s="229"/>
      <c r="J10" s="229"/>
      <c r="K10" s="229"/>
      <c r="L10" s="229"/>
      <c r="M10" s="229"/>
      <c r="N10" s="229"/>
      <c r="O10" s="229"/>
      <c r="P10" s="229"/>
      <c r="Q10" s="229"/>
      <c r="R10" s="229"/>
      <c r="S10" s="229"/>
      <c r="T10" s="229"/>
      <c r="U10" s="229"/>
      <c r="V10" s="229"/>
      <c r="W10" s="229"/>
      <c r="X10" s="3"/>
      <c r="Y10" s="3"/>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3"/>
      <c r="AW10" s="3"/>
    </row>
    <row r="11" spans="1:49" ht="15" customHeight="1" x14ac:dyDescent="0.3">
      <c r="A11" s="3"/>
      <c r="B11" s="4" t="s">
        <v>2</v>
      </c>
      <c r="C11" s="8">
        <f ca="1">RANDBETWEEN(2,5)</f>
        <v>2</v>
      </c>
      <c r="D11" s="8">
        <f t="shared" ref="D11" ca="1" si="0">RANDBETWEEN(1,9)</f>
        <v>8</v>
      </c>
      <c r="E11" s="8">
        <f ca="1">C11*D11</f>
        <v>16</v>
      </c>
      <c r="F11" s="8"/>
      <c r="G11" s="4"/>
      <c r="H11" s="4"/>
      <c r="I11" s="4"/>
      <c r="J11" s="4"/>
      <c r="K11" s="4"/>
      <c r="L11" s="4"/>
      <c r="M11" s="3" t="s">
        <v>3</v>
      </c>
      <c r="N11" s="8">
        <f ca="1">RANDBETWEEN(2,5)</f>
        <v>5</v>
      </c>
      <c r="O11" s="8">
        <f ca="1">RANDBETWEEN(1,3)</f>
        <v>2</v>
      </c>
      <c r="P11" s="8">
        <f ca="1">RANDBETWEEN(6,12)</f>
        <v>12</v>
      </c>
      <c r="Q11" s="8">
        <f ca="1">N11*O11</f>
        <v>10</v>
      </c>
      <c r="R11" s="8">
        <f ca="1">N11*P11</f>
        <v>60</v>
      </c>
      <c r="S11" s="4"/>
      <c r="T11" s="4"/>
      <c r="U11" s="4"/>
      <c r="V11" s="4"/>
      <c r="W11" s="4"/>
      <c r="X11" s="3"/>
      <c r="Y11" s="3"/>
      <c r="Z11" s="4" t="s">
        <v>2</v>
      </c>
      <c r="AA11" s="4"/>
      <c r="AB11" s="4"/>
      <c r="AC11" s="4"/>
      <c r="AD11" s="4"/>
      <c r="AE11" s="4"/>
      <c r="AF11" s="4"/>
      <c r="AG11" s="4"/>
      <c r="AH11" s="4"/>
      <c r="AI11" s="4"/>
      <c r="AJ11" s="4"/>
      <c r="AK11" s="3" t="s">
        <v>3</v>
      </c>
      <c r="AL11" s="4"/>
      <c r="AM11" s="4"/>
      <c r="AN11" s="4"/>
      <c r="AO11" s="4"/>
      <c r="AP11" s="4"/>
      <c r="AQ11" s="4"/>
      <c r="AR11" s="4"/>
      <c r="AS11" s="4"/>
      <c r="AT11" s="4"/>
      <c r="AU11" s="4"/>
      <c r="AV11" s="3"/>
      <c r="AW11" s="3"/>
    </row>
    <row r="12" spans="1:49" ht="15" customHeight="1" x14ac:dyDescent="0.3">
      <c r="A12" s="3"/>
      <c r="B12" s="229" t="str">
        <f ca="1">CONCATENATE(C11,"x ≤ ",E11)</f>
        <v>2x ≤ 16</v>
      </c>
      <c r="C12" s="229"/>
      <c r="D12" s="229"/>
      <c r="E12" s="229"/>
      <c r="F12" s="229"/>
      <c r="G12" s="229"/>
      <c r="H12" s="229"/>
      <c r="I12" s="229"/>
      <c r="J12" s="229"/>
      <c r="K12" s="229"/>
      <c r="L12" s="229"/>
      <c r="M12" s="229" t="str">
        <f ca="1">CONCATENATE(Q11," &lt; ",N11,"x &lt; ",R11)</f>
        <v>10 &lt; 5x &lt; 60</v>
      </c>
      <c r="N12" s="229"/>
      <c r="O12" s="229"/>
      <c r="P12" s="229"/>
      <c r="Q12" s="229"/>
      <c r="R12" s="229"/>
      <c r="S12" s="229"/>
      <c r="T12" s="229"/>
      <c r="U12" s="229"/>
      <c r="V12" s="229"/>
      <c r="W12" s="229"/>
      <c r="X12" s="3"/>
      <c r="Y12" s="3"/>
      <c r="Z12" s="229" t="str">
        <f ca="1">B12</f>
        <v>2x ≤ 16</v>
      </c>
      <c r="AA12" s="229"/>
      <c r="AB12" s="229"/>
      <c r="AC12" s="229"/>
      <c r="AD12" s="229"/>
      <c r="AE12" s="229"/>
      <c r="AF12" s="229"/>
      <c r="AG12" s="229"/>
      <c r="AH12" s="229"/>
      <c r="AI12" s="229"/>
      <c r="AJ12" s="229"/>
      <c r="AK12" s="229" t="str">
        <f ca="1">M12</f>
        <v>10 &lt; 5x &lt; 60</v>
      </c>
      <c r="AL12" s="229"/>
      <c r="AM12" s="229"/>
      <c r="AN12" s="229"/>
      <c r="AO12" s="229"/>
      <c r="AP12" s="229"/>
      <c r="AQ12" s="229"/>
      <c r="AR12" s="229"/>
      <c r="AS12" s="229"/>
      <c r="AT12" s="229"/>
      <c r="AU12" s="229"/>
      <c r="AV12" s="3"/>
      <c r="AW12" s="3"/>
    </row>
    <row r="13" spans="1:49" ht="15" customHeight="1" x14ac:dyDescent="0.3">
      <c r="A13" s="3"/>
      <c r="B13" s="229"/>
      <c r="C13" s="229"/>
      <c r="D13" s="229"/>
      <c r="E13" s="229"/>
      <c r="F13" s="229"/>
      <c r="G13" s="229"/>
      <c r="H13" s="229"/>
      <c r="I13" s="229"/>
      <c r="J13" s="229"/>
      <c r="K13" s="229"/>
      <c r="L13" s="229"/>
      <c r="M13" s="229"/>
      <c r="N13" s="229"/>
      <c r="O13" s="229"/>
      <c r="P13" s="229"/>
      <c r="Q13" s="229"/>
      <c r="R13" s="229"/>
      <c r="S13" s="229"/>
      <c r="T13" s="229"/>
      <c r="U13" s="229"/>
      <c r="V13" s="229"/>
      <c r="W13" s="229"/>
      <c r="X13" s="3"/>
      <c r="Y13" s="3"/>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3"/>
      <c r="AW13" s="3"/>
    </row>
    <row r="14" spans="1:49" ht="15" customHeight="1" x14ac:dyDescent="0.3">
      <c r="A14" s="3"/>
      <c r="B14" s="229"/>
      <c r="C14" s="229"/>
      <c r="D14" s="229"/>
      <c r="E14" s="229"/>
      <c r="F14" s="229"/>
      <c r="G14" s="229"/>
      <c r="H14" s="229"/>
      <c r="I14" s="229"/>
      <c r="J14" s="229"/>
      <c r="K14" s="229"/>
      <c r="L14" s="229"/>
      <c r="M14" s="229"/>
      <c r="N14" s="229"/>
      <c r="O14" s="229"/>
      <c r="P14" s="229"/>
      <c r="Q14" s="229"/>
      <c r="R14" s="229"/>
      <c r="S14" s="229"/>
      <c r="T14" s="229"/>
      <c r="U14" s="229"/>
      <c r="V14" s="229"/>
      <c r="W14" s="229"/>
      <c r="X14" s="3"/>
      <c r="Y14" s="3"/>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3"/>
      <c r="AW14" s="3"/>
    </row>
    <row r="15" spans="1:49" ht="15" customHeight="1" x14ac:dyDescent="0.3">
      <c r="A15" s="3"/>
      <c r="B15" s="4" t="s">
        <v>4</v>
      </c>
      <c r="C15" s="8">
        <f ca="1">RANDBETWEEN(7,12)</f>
        <v>8</v>
      </c>
      <c r="D15" s="8">
        <f ca="1">RANDBETWEEN(-5,4)</f>
        <v>3</v>
      </c>
      <c r="E15" s="8">
        <f ca="1">RANDBETWEEN(5,20)</f>
        <v>14</v>
      </c>
      <c r="F15" s="8">
        <f ca="1">C15*D15</f>
        <v>24</v>
      </c>
      <c r="G15" s="8">
        <f ca="1">C15*E15</f>
        <v>112</v>
      </c>
      <c r="H15" s="4"/>
      <c r="I15" s="4"/>
      <c r="J15" s="4"/>
      <c r="K15" s="4"/>
      <c r="L15" s="4"/>
      <c r="M15" s="3" t="s">
        <v>5</v>
      </c>
      <c r="N15" s="8">
        <f ca="1">RANDBETWEEN(2,5)</f>
        <v>5</v>
      </c>
      <c r="O15" s="8">
        <f t="shared" ref="O15" ca="1" si="1">RANDBETWEEN(1,9)</f>
        <v>6</v>
      </c>
      <c r="P15" s="8">
        <f ca="1">N15*O15</f>
        <v>30</v>
      </c>
      <c r="Q15" s="8">
        <f ca="1">RANDBETWEEN(1,8)</f>
        <v>3</v>
      </c>
      <c r="R15" s="4"/>
      <c r="S15" s="4"/>
      <c r="T15" s="4"/>
      <c r="U15" s="4"/>
      <c r="V15" s="4"/>
      <c r="W15" s="4"/>
      <c r="X15" s="3"/>
      <c r="Y15" s="3"/>
      <c r="Z15" s="4" t="s">
        <v>4</v>
      </c>
      <c r="AA15" s="4"/>
      <c r="AB15" s="4"/>
      <c r="AC15" s="4"/>
      <c r="AD15" s="4"/>
      <c r="AE15" s="4"/>
      <c r="AF15" s="4"/>
      <c r="AG15" s="4"/>
      <c r="AH15" s="4"/>
      <c r="AI15" s="4"/>
      <c r="AJ15" s="4"/>
      <c r="AK15" s="3" t="s">
        <v>5</v>
      </c>
      <c r="AL15" s="4"/>
      <c r="AM15" s="4"/>
      <c r="AN15" s="4"/>
      <c r="AO15" s="4"/>
      <c r="AP15" s="4"/>
      <c r="AQ15" s="4"/>
      <c r="AR15" s="4"/>
      <c r="AS15" s="4"/>
      <c r="AT15" s="4"/>
      <c r="AU15" s="4"/>
      <c r="AV15" s="3"/>
      <c r="AW15" s="3"/>
    </row>
    <row r="16" spans="1:49" ht="15" customHeight="1" x14ac:dyDescent="0.3">
      <c r="A16" s="3"/>
      <c r="B16" s="229" t="str">
        <f ca="1">CONCATENATE(F15," &lt; ",C15,"x ≤ ",G15)</f>
        <v>24 &lt; 8x ≤ 112</v>
      </c>
      <c r="C16" s="229"/>
      <c r="D16" s="229"/>
      <c r="E16" s="229"/>
      <c r="F16" s="229"/>
      <c r="G16" s="229"/>
      <c r="H16" s="229"/>
      <c r="I16" s="229"/>
      <c r="J16" s="229"/>
      <c r="K16" s="229"/>
      <c r="L16" s="229"/>
      <c r="M16" s="229" t="str">
        <f ca="1">CONCATENATE(N15,"x + ",Q15," &gt; ",P15+Q15)</f>
        <v>5x + 3 &gt; 33</v>
      </c>
      <c r="N16" s="229"/>
      <c r="O16" s="229"/>
      <c r="P16" s="229"/>
      <c r="Q16" s="229"/>
      <c r="R16" s="229"/>
      <c r="S16" s="229"/>
      <c r="T16" s="229"/>
      <c r="U16" s="229"/>
      <c r="V16" s="229"/>
      <c r="W16" s="229"/>
      <c r="X16" s="3"/>
      <c r="Y16" s="3"/>
      <c r="Z16" s="229" t="str">
        <f ca="1">B16</f>
        <v>24 &lt; 8x ≤ 112</v>
      </c>
      <c r="AA16" s="229"/>
      <c r="AB16" s="229"/>
      <c r="AC16" s="229"/>
      <c r="AD16" s="229"/>
      <c r="AE16" s="229"/>
      <c r="AF16" s="229"/>
      <c r="AG16" s="229"/>
      <c r="AH16" s="229"/>
      <c r="AI16" s="229"/>
      <c r="AJ16" s="229"/>
      <c r="AK16" s="229" t="str">
        <f ca="1">M16</f>
        <v>5x + 3 &gt; 33</v>
      </c>
      <c r="AL16" s="229"/>
      <c r="AM16" s="229"/>
      <c r="AN16" s="229"/>
      <c r="AO16" s="229"/>
      <c r="AP16" s="229"/>
      <c r="AQ16" s="229"/>
      <c r="AR16" s="229"/>
      <c r="AS16" s="229"/>
      <c r="AT16" s="229"/>
      <c r="AU16" s="229"/>
      <c r="AV16" s="3"/>
      <c r="AW16" s="3"/>
    </row>
    <row r="17" spans="1:49" ht="15" customHeight="1" x14ac:dyDescent="0.3">
      <c r="A17" s="3"/>
      <c r="B17" s="229"/>
      <c r="C17" s="229"/>
      <c r="D17" s="229"/>
      <c r="E17" s="229"/>
      <c r="F17" s="229"/>
      <c r="G17" s="229"/>
      <c r="H17" s="229"/>
      <c r="I17" s="229"/>
      <c r="J17" s="229"/>
      <c r="K17" s="229"/>
      <c r="L17" s="229"/>
      <c r="M17" s="229"/>
      <c r="N17" s="229"/>
      <c r="O17" s="229"/>
      <c r="P17" s="229"/>
      <c r="Q17" s="229"/>
      <c r="R17" s="229"/>
      <c r="S17" s="229"/>
      <c r="T17" s="229"/>
      <c r="U17" s="229"/>
      <c r="V17" s="229"/>
      <c r="W17" s="229"/>
      <c r="X17" s="3"/>
      <c r="Y17" s="3"/>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3"/>
      <c r="AW17" s="3"/>
    </row>
    <row r="18" spans="1:49" ht="15" customHeight="1" x14ac:dyDescent="0.3">
      <c r="A18" s="3"/>
      <c r="B18" s="229"/>
      <c r="C18" s="229"/>
      <c r="D18" s="229"/>
      <c r="E18" s="229"/>
      <c r="F18" s="229"/>
      <c r="G18" s="229"/>
      <c r="H18" s="229"/>
      <c r="I18" s="229"/>
      <c r="J18" s="229"/>
      <c r="K18" s="229"/>
      <c r="L18" s="229"/>
      <c r="M18" s="229"/>
      <c r="N18" s="229"/>
      <c r="O18" s="229"/>
      <c r="P18" s="229"/>
      <c r="Q18" s="229"/>
      <c r="R18" s="229"/>
      <c r="S18" s="229"/>
      <c r="T18" s="229"/>
      <c r="U18" s="229"/>
      <c r="V18" s="229"/>
      <c r="W18" s="229"/>
      <c r="X18" s="3"/>
      <c r="Y18" s="3"/>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3"/>
      <c r="AW18" s="3"/>
    </row>
    <row r="19" spans="1:49" ht="15" customHeight="1" x14ac:dyDescent="0.3">
      <c r="A19" s="3"/>
      <c r="B19" s="4" t="s">
        <v>6</v>
      </c>
      <c r="C19" s="8">
        <f ca="1">RANDBETWEEN(2,5)</f>
        <v>4</v>
      </c>
      <c r="D19" s="8">
        <f t="shared" ref="D19" ca="1" si="2">RANDBETWEEN(1,9)</f>
        <v>8</v>
      </c>
      <c r="E19" s="8">
        <f ca="1">C19*D19</f>
        <v>32</v>
      </c>
      <c r="F19" s="8">
        <f ca="1">RANDBETWEEN(1,8)</f>
        <v>4</v>
      </c>
      <c r="G19" s="4"/>
      <c r="H19" s="4"/>
      <c r="I19" s="4"/>
      <c r="J19" s="4"/>
      <c r="K19" s="4"/>
      <c r="L19" s="4"/>
      <c r="M19" s="3" t="s">
        <v>7</v>
      </c>
      <c r="N19" s="8">
        <f ca="1">RANDBETWEEN(3,8)</f>
        <v>7</v>
      </c>
      <c r="O19" s="8">
        <f ca="1">RANDBETWEEN(2,5)</f>
        <v>5</v>
      </c>
      <c r="P19" s="8">
        <f ca="1">RANDBETWEEN(6,12)</f>
        <v>9</v>
      </c>
      <c r="Q19" s="8">
        <f ca="1">N19*O19</f>
        <v>35</v>
      </c>
      <c r="R19" s="8">
        <f ca="1">N19*P19</f>
        <v>63</v>
      </c>
      <c r="S19" s="8">
        <f ca="1">RANDBETWEEN(2,5)</f>
        <v>5</v>
      </c>
      <c r="T19" s="4"/>
      <c r="U19" s="4"/>
      <c r="V19" s="4"/>
      <c r="W19" s="4"/>
      <c r="X19" s="3"/>
      <c r="Y19" s="3"/>
      <c r="Z19" s="4" t="s">
        <v>6</v>
      </c>
      <c r="AA19" s="4"/>
      <c r="AB19" s="4"/>
      <c r="AC19" s="4"/>
      <c r="AD19" s="4"/>
      <c r="AE19" s="4"/>
      <c r="AF19" s="4"/>
      <c r="AG19" s="4"/>
      <c r="AH19" s="4"/>
      <c r="AI19" s="4"/>
      <c r="AJ19" s="4"/>
      <c r="AK19" s="3" t="s">
        <v>7</v>
      </c>
      <c r="AL19" s="4"/>
      <c r="AM19" s="4"/>
      <c r="AN19" s="4"/>
      <c r="AO19" s="4"/>
      <c r="AP19" s="4"/>
      <c r="AQ19" s="4"/>
      <c r="AR19" s="4"/>
      <c r="AS19" s="4"/>
      <c r="AT19" s="4"/>
      <c r="AU19" s="4"/>
      <c r="AV19" s="3"/>
      <c r="AW19" s="3"/>
    </row>
    <row r="20" spans="1:49" ht="15" customHeight="1" x14ac:dyDescent="0.3">
      <c r="A20" s="3"/>
      <c r="B20" s="229" t="str">
        <f ca="1">CONCATENATE(E19," - ",C19,"x &gt; ",E19-C19*F19)</f>
        <v>32 - 4x &gt; 16</v>
      </c>
      <c r="C20" s="229"/>
      <c r="D20" s="229"/>
      <c r="E20" s="229"/>
      <c r="F20" s="229"/>
      <c r="G20" s="229"/>
      <c r="H20" s="229"/>
      <c r="I20" s="229"/>
      <c r="J20" s="229"/>
      <c r="K20" s="229"/>
      <c r="L20" s="229"/>
      <c r="M20" s="229" t="str">
        <f ca="1">CONCATENATE(Q19-S19," ≤ ",N19,"x - ",S19," ≤ ",R19-S19)</f>
        <v>30 ≤ 7x - 5 ≤ 58</v>
      </c>
      <c r="N20" s="229"/>
      <c r="O20" s="229"/>
      <c r="P20" s="229"/>
      <c r="Q20" s="229"/>
      <c r="R20" s="229"/>
      <c r="S20" s="229"/>
      <c r="T20" s="229"/>
      <c r="U20" s="229"/>
      <c r="V20" s="229"/>
      <c r="W20" s="229"/>
      <c r="X20" s="3"/>
      <c r="Y20" s="3"/>
      <c r="Z20" s="229" t="str">
        <f ca="1">B20</f>
        <v>32 - 4x &gt; 16</v>
      </c>
      <c r="AA20" s="229"/>
      <c r="AB20" s="229"/>
      <c r="AC20" s="229"/>
      <c r="AD20" s="229"/>
      <c r="AE20" s="229"/>
      <c r="AF20" s="229"/>
      <c r="AG20" s="229"/>
      <c r="AH20" s="229"/>
      <c r="AI20" s="229"/>
      <c r="AJ20" s="229"/>
      <c r="AK20" s="229" t="str">
        <f ca="1">M20</f>
        <v>30 ≤ 7x - 5 ≤ 58</v>
      </c>
      <c r="AL20" s="229"/>
      <c r="AM20" s="229"/>
      <c r="AN20" s="229"/>
      <c r="AO20" s="229"/>
      <c r="AP20" s="229"/>
      <c r="AQ20" s="229"/>
      <c r="AR20" s="229"/>
      <c r="AS20" s="229"/>
      <c r="AT20" s="229"/>
      <c r="AU20" s="229"/>
      <c r="AV20" s="3"/>
      <c r="AW20" s="3"/>
    </row>
    <row r="21" spans="1:49" ht="15" customHeight="1" x14ac:dyDescent="0.3">
      <c r="A21" s="3"/>
      <c r="B21" s="229"/>
      <c r="C21" s="229"/>
      <c r="D21" s="229"/>
      <c r="E21" s="229"/>
      <c r="F21" s="229"/>
      <c r="G21" s="229"/>
      <c r="H21" s="229"/>
      <c r="I21" s="229"/>
      <c r="J21" s="229"/>
      <c r="K21" s="229"/>
      <c r="L21" s="229"/>
      <c r="M21" s="229"/>
      <c r="N21" s="229"/>
      <c r="O21" s="229"/>
      <c r="P21" s="229"/>
      <c r="Q21" s="229"/>
      <c r="R21" s="229"/>
      <c r="S21" s="229"/>
      <c r="T21" s="229"/>
      <c r="U21" s="229"/>
      <c r="V21" s="229"/>
      <c r="W21" s="229"/>
      <c r="X21" s="3"/>
      <c r="Y21" s="3"/>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3"/>
      <c r="AW21" s="3"/>
    </row>
    <row r="22" spans="1:49" ht="15" customHeight="1" x14ac:dyDescent="0.3">
      <c r="A22" s="3"/>
      <c r="B22" s="229"/>
      <c r="C22" s="229"/>
      <c r="D22" s="229"/>
      <c r="E22" s="229"/>
      <c r="F22" s="229"/>
      <c r="G22" s="229"/>
      <c r="H22" s="229"/>
      <c r="I22" s="229"/>
      <c r="J22" s="229"/>
      <c r="K22" s="229"/>
      <c r="L22" s="229"/>
      <c r="M22" s="229"/>
      <c r="N22" s="229"/>
      <c r="O22" s="229"/>
      <c r="P22" s="229"/>
      <c r="Q22" s="229"/>
      <c r="R22" s="229"/>
      <c r="S22" s="229"/>
      <c r="T22" s="229"/>
      <c r="U22" s="229"/>
      <c r="V22" s="229"/>
      <c r="W22" s="229"/>
      <c r="X22" s="3"/>
      <c r="Y22" s="3"/>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3"/>
      <c r="AW22" s="3"/>
    </row>
    <row r="23" spans="1:49" ht="15" customHeight="1" x14ac:dyDescent="0.3">
      <c r="A23" s="3"/>
      <c r="B23" s="4" t="s">
        <v>8</v>
      </c>
      <c r="C23" s="8">
        <f ca="1">RANDBETWEEN(4,8)</f>
        <v>8</v>
      </c>
      <c r="D23" s="8">
        <f ca="1">RANDBETWEEN(1,12)</f>
        <v>11</v>
      </c>
      <c r="E23" s="8">
        <f ca="1">C23-2</f>
        <v>6</v>
      </c>
      <c r="F23" s="8">
        <f ca="1">RANDBETWEEN(1,12)</f>
        <v>1</v>
      </c>
      <c r="G23" s="4"/>
      <c r="H23" s="4"/>
      <c r="I23" s="4"/>
      <c r="J23" s="4"/>
      <c r="K23" s="4"/>
      <c r="L23" s="4"/>
      <c r="M23" s="3" t="s">
        <v>9</v>
      </c>
      <c r="N23" s="8">
        <f ca="1">RANDBETWEEN(7,12)</f>
        <v>12</v>
      </c>
      <c r="O23" s="8">
        <f ca="1">RANDBETWEEN(1,12)</f>
        <v>11</v>
      </c>
      <c r="P23" s="8">
        <f ca="1">N23-5</f>
        <v>7</v>
      </c>
      <c r="Q23" s="8">
        <f ca="1">RANDBETWEEN(1,12)</f>
        <v>5</v>
      </c>
      <c r="R23" s="4"/>
      <c r="S23" s="4"/>
      <c r="T23" s="4"/>
      <c r="U23" s="4"/>
      <c r="V23" s="4"/>
      <c r="W23" s="4"/>
      <c r="X23" s="3"/>
      <c r="Y23" s="3"/>
      <c r="Z23" s="4" t="s">
        <v>8</v>
      </c>
      <c r="AA23" s="4"/>
      <c r="AB23" s="4"/>
      <c r="AC23" s="4"/>
      <c r="AD23" s="4"/>
      <c r="AE23" s="4"/>
      <c r="AF23" s="4"/>
      <c r="AG23" s="4"/>
      <c r="AH23" s="4"/>
      <c r="AI23" s="4"/>
      <c r="AJ23" s="4"/>
      <c r="AK23" s="3" t="s">
        <v>9</v>
      </c>
      <c r="AL23" s="4"/>
      <c r="AM23" s="4"/>
      <c r="AN23" s="4"/>
      <c r="AO23" s="4"/>
      <c r="AP23" s="4"/>
      <c r="AQ23" s="4"/>
      <c r="AR23" s="4"/>
      <c r="AS23" s="4"/>
      <c r="AT23" s="4"/>
      <c r="AU23" s="4"/>
      <c r="AV23" s="3"/>
      <c r="AW23" s="3"/>
    </row>
    <row r="24" spans="1:49" ht="15" customHeight="1" x14ac:dyDescent="0.3">
      <c r="A24" s="3"/>
      <c r="B24" s="229" t="str">
        <f ca="1">CONCATENATE(C23,"x + ",D23," ≤ ",E23,"x - ",F23)</f>
        <v>8x + 11 ≤ 6x - 1</v>
      </c>
      <c r="C24" s="229"/>
      <c r="D24" s="229"/>
      <c r="E24" s="229"/>
      <c r="F24" s="229"/>
      <c r="G24" s="229"/>
      <c r="H24" s="229"/>
      <c r="I24" s="229"/>
      <c r="J24" s="229"/>
      <c r="K24" s="229"/>
      <c r="L24" s="229"/>
      <c r="M24" s="229" t="str">
        <f ca="1">CONCATENATE(N23,"x - ",O23," &gt; ",P23,"x - ",Q23)</f>
        <v>12x - 11 &gt; 7x - 5</v>
      </c>
      <c r="N24" s="229"/>
      <c r="O24" s="229"/>
      <c r="P24" s="229"/>
      <c r="Q24" s="229"/>
      <c r="R24" s="229"/>
      <c r="S24" s="229"/>
      <c r="T24" s="229"/>
      <c r="U24" s="229"/>
      <c r="V24" s="229"/>
      <c r="W24" s="229"/>
      <c r="X24" s="3"/>
      <c r="Y24" s="3"/>
      <c r="Z24" s="229" t="str">
        <f ca="1">B24</f>
        <v>8x + 11 ≤ 6x - 1</v>
      </c>
      <c r="AA24" s="229"/>
      <c r="AB24" s="229"/>
      <c r="AC24" s="229"/>
      <c r="AD24" s="229"/>
      <c r="AE24" s="229"/>
      <c r="AF24" s="229"/>
      <c r="AG24" s="229"/>
      <c r="AH24" s="229"/>
      <c r="AI24" s="229"/>
      <c r="AJ24" s="229"/>
      <c r="AK24" s="229" t="str">
        <f ca="1">M24</f>
        <v>12x - 11 &gt; 7x - 5</v>
      </c>
      <c r="AL24" s="229"/>
      <c r="AM24" s="229"/>
      <c r="AN24" s="229"/>
      <c r="AO24" s="229"/>
      <c r="AP24" s="229"/>
      <c r="AQ24" s="229"/>
      <c r="AR24" s="229"/>
      <c r="AS24" s="229"/>
      <c r="AT24" s="229"/>
      <c r="AU24" s="229"/>
      <c r="AV24" s="3"/>
      <c r="AW24" s="3"/>
    </row>
    <row r="25" spans="1:49" ht="15" customHeight="1" x14ac:dyDescent="0.3">
      <c r="A25" s="3"/>
      <c r="B25" s="229"/>
      <c r="C25" s="229"/>
      <c r="D25" s="229"/>
      <c r="E25" s="229"/>
      <c r="F25" s="229"/>
      <c r="G25" s="229"/>
      <c r="H25" s="229"/>
      <c r="I25" s="229"/>
      <c r="J25" s="229"/>
      <c r="K25" s="229"/>
      <c r="L25" s="229"/>
      <c r="M25" s="229"/>
      <c r="N25" s="229"/>
      <c r="O25" s="229"/>
      <c r="P25" s="229"/>
      <c r="Q25" s="229"/>
      <c r="R25" s="229"/>
      <c r="S25" s="229"/>
      <c r="T25" s="229"/>
      <c r="U25" s="229"/>
      <c r="V25" s="229"/>
      <c r="W25" s="229"/>
      <c r="X25" s="3"/>
      <c r="Y25" s="3"/>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3"/>
      <c r="AW25" s="3"/>
    </row>
    <row r="26" spans="1:49" ht="15" customHeight="1" x14ac:dyDescent="0.3">
      <c r="A26" s="3"/>
      <c r="B26" s="229"/>
      <c r="C26" s="229"/>
      <c r="D26" s="229"/>
      <c r="E26" s="229"/>
      <c r="F26" s="229"/>
      <c r="G26" s="229"/>
      <c r="H26" s="229"/>
      <c r="I26" s="229"/>
      <c r="J26" s="229"/>
      <c r="K26" s="229"/>
      <c r="L26" s="229"/>
      <c r="M26" s="229"/>
      <c r="N26" s="229"/>
      <c r="O26" s="229"/>
      <c r="P26" s="229"/>
      <c r="Q26" s="229"/>
      <c r="R26" s="229"/>
      <c r="S26" s="229"/>
      <c r="T26" s="229"/>
      <c r="U26" s="229"/>
      <c r="V26" s="229"/>
      <c r="W26" s="229"/>
      <c r="X26" s="3"/>
      <c r="Y26" s="3"/>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3"/>
      <c r="AW26" s="3"/>
    </row>
    <row r="27" spans="1:49" ht="15" customHeight="1" x14ac:dyDescent="0.3">
      <c r="A27" s="3"/>
      <c r="B27" s="4" t="s">
        <v>10</v>
      </c>
      <c r="C27" s="8">
        <f ca="1">RANDBETWEEN(6,15)</f>
        <v>13</v>
      </c>
      <c r="D27" s="8">
        <f ca="1">RANDBETWEEN(3,8)</f>
        <v>5</v>
      </c>
      <c r="E27" s="8">
        <f ca="1">C27-4</f>
        <v>9</v>
      </c>
      <c r="F27" s="8">
        <f ca="1">RANDBETWEEN(1,12)</f>
        <v>4</v>
      </c>
      <c r="G27" s="4"/>
      <c r="H27" s="4"/>
      <c r="I27" s="4"/>
      <c r="J27" s="4"/>
      <c r="K27" s="4"/>
      <c r="L27" s="4"/>
      <c r="M27" s="3" t="s">
        <v>11</v>
      </c>
      <c r="N27" s="8">
        <f ca="1">RANDBETWEEN(2,4)</f>
        <v>4</v>
      </c>
      <c r="O27" s="8">
        <f ca="1">RANDBETWEEN(6,9)</f>
        <v>7</v>
      </c>
      <c r="P27" s="8">
        <f ca="1">N27*R27-10</f>
        <v>2</v>
      </c>
      <c r="Q27" s="8">
        <f t="shared" ref="Q27" ca="1" si="3">RANDBETWEEN(1,9)</f>
        <v>4</v>
      </c>
      <c r="R27" s="8">
        <f ca="1">RANDBETWEEN(3,8)</f>
        <v>3</v>
      </c>
      <c r="S27" s="8">
        <f ca="1">IF(GCD(R27,O27)=1,O27,O27+1)</f>
        <v>7</v>
      </c>
      <c r="T27" s="4"/>
      <c r="U27" s="4"/>
      <c r="V27" s="4"/>
      <c r="W27" s="4"/>
      <c r="X27" s="3"/>
      <c r="Y27" s="3"/>
      <c r="Z27" s="4" t="s">
        <v>10</v>
      </c>
      <c r="AA27" s="4"/>
      <c r="AB27" s="4"/>
      <c r="AC27" s="4"/>
      <c r="AD27" s="4"/>
      <c r="AE27" s="4"/>
      <c r="AF27" s="4"/>
      <c r="AG27" s="4"/>
      <c r="AH27" s="4"/>
      <c r="AI27" s="4"/>
      <c r="AJ27" s="4"/>
      <c r="AK27" s="3" t="s">
        <v>11</v>
      </c>
      <c r="AL27" s="4"/>
      <c r="AM27" s="4"/>
      <c r="AN27" s="4"/>
      <c r="AO27" s="4"/>
      <c r="AP27" s="4"/>
      <c r="AQ27" s="4"/>
      <c r="AR27" s="4"/>
      <c r="AS27" s="4"/>
      <c r="AT27" s="4"/>
      <c r="AU27" s="4"/>
      <c r="AV27" s="3"/>
      <c r="AW27" s="3"/>
    </row>
    <row r="28" spans="1:49" ht="15" customHeight="1" x14ac:dyDescent="0.3">
      <c r="A28" s="3"/>
      <c r="B28" s="229" t="str">
        <f ca="1">CONCATENATE(C27,"(x - ",D27,") &gt; ",E27,"x - ",F27)</f>
        <v>13(x - 5) &gt; 9x - 4</v>
      </c>
      <c r="C28" s="229"/>
      <c r="D28" s="229"/>
      <c r="E28" s="229"/>
      <c r="F28" s="229"/>
      <c r="G28" s="229"/>
      <c r="H28" s="229"/>
      <c r="I28" s="229"/>
      <c r="J28" s="229"/>
      <c r="K28" s="229"/>
      <c r="L28" s="229"/>
      <c r="M28" s="229" t="str">
        <f ca="1">CONCATENATE(N27,"(",R27,"x - ",S27,") ≥ ",P27,"x - ",Q27)</f>
        <v>4(3x - 7) ≥ 2x - 4</v>
      </c>
      <c r="N28" s="229"/>
      <c r="O28" s="229"/>
      <c r="P28" s="229"/>
      <c r="Q28" s="229"/>
      <c r="R28" s="229"/>
      <c r="S28" s="229"/>
      <c r="T28" s="229"/>
      <c r="U28" s="229"/>
      <c r="V28" s="229"/>
      <c r="W28" s="229"/>
      <c r="X28" s="3"/>
      <c r="Y28" s="3"/>
      <c r="Z28" s="229" t="str">
        <f ca="1">B28</f>
        <v>13(x - 5) &gt; 9x - 4</v>
      </c>
      <c r="AA28" s="229"/>
      <c r="AB28" s="229"/>
      <c r="AC28" s="229"/>
      <c r="AD28" s="229"/>
      <c r="AE28" s="229"/>
      <c r="AF28" s="229"/>
      <c r="AG28" s="229"/>
      <c r="AH28" s="229"/>
      <c r="AI28" s="229"/>
      <c r="AJ28" s="229"/>
      <c r="AK28" s="229" t="str">
        <f ca="1">M28</f>
        <v>4(3x - 7) ≥ 2x - 4</v>
      </c>
      <c r="AL28" s="229"/>
      <c r="AM28" s="229"/>
      <c r="AN28" s="229"/>
      <c r="AO28" s="229"/>
      <c r="AP28" s="229"/>
      <c r="AQ28" s="229"/>
      <c r="AR28" s="229"/>
      <c r="AS28" s="229"/>
      <c r="AT28" s="229"/>
      <c r="AU28" s="229"/>
      <c r="AV28" s="3"/>
      <c r="AW28" s="3"/>
    </row>
    <row r="29" spans="1:49" ht="15" customHeight="1" x14ac:dyDescent="0.3">
      <c r="A29" s="3"/>
      <c r="B29" s="229"/>
      <c r="C29" s="229"/>
      <c r="D29" s="229"/>
      <c r="E29" s="229"/>
      <c r="F29" s="229"/>
      <c r="G29" s="229"/>
      <c r="H29" s="229"/>
      <c r="I29" s="229"/>
      <c r="J29" s="229"/>
      <c r="K29" s="229"/>
      <c r="L29" s="229"/>
      <c r="M29" s="229"/>
      <c r="N29" s="229"/>
      <c r="O29" s="229"/>
      <c r="P29" s="229"/>
      <c r="Q29" s="229"/>
      <c r="R29" s="229"/>
      <c r="S29" s="229"/>
      <c r="T29" s="229"/>
      <c r="U29" s="229"/>
      <c r="V29" s="229"/>
      <c r="W29" s="229"/>
      <c r="X29" s="3"/>
      <c r="Y29" s="3"/>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3"/>
      <c r="AW29" s="3"/>
    </row>
    <row r="30" spans="1:49" ht="15" customHeight="1" x14ac:dyDescent="0.3">
      <c r="A30" s="3"/>
      <c r="B30" s="229"/>
      <c r="C30" s="229"/>
      <c r="D30" s="229"/>
      <c r="E30" s="229"/>
      <c r="F30" s="229"/>
      <c r="G30" s="229"/>
      <c r="H30" s="229"/>
      <c r="I30" s="229"/>
      <c r="J30" s="229"/>
      <c r="K30" s="229"/>
      <c r="L30" s="229"/>
      <c r="M30" s="229"/>
      <c r="N30" s="229"/>
      <c r="O30" s="229"/>
      <c r="P30" s="229"/>
      <c r="Q30" s="229"/>
      <c r="R30" s="229"/>
      <c r="S30" s="229"/>
      <c r="T30" s="229"/>
      <c r="U30" s="229"/>
      <c r="V30" s="229"/>
      <c r="W30" s="229"/>
      <c r="X30" s="3"/>
      <c r="Y30" s="3"/>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3"/>
      <c r="AW30" s="3"/>
    </row>
    <row r="31" spans="1:49" ht="1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ht="1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49" ht="10.199999999999999"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ht="15" customHeight="1" x14ac:dyDescent="0.3">
      <c r="A34" s="3"/>
      <c r="B34" s="231" t="str">
        <f>CONCATENATE(B1," Answer Key")</f>
        <v>Solving Inequalities Answer Key</v>
      </c>
      <c r="C34" s="231"/>
      <c r="D34" s="231"/>
      <c r="E34" s="231"/>
      <c r="F34" s="231"/>
      <c r="G34" s="231"/>
      <c r="H34" s="231"/>
      <c r="I34" s="231"/>
      <c r="J34" s="231"/>
      <c r="K34" s="231"/>
      <c r="L34" s="231"/>
      <c r="M34" s="231"/>
      <c r="N34" s="231"/>
      <c r="O34" s="231"/>
      <c r="P34" s="231"/>
      <c r="Q34" s="231"/>
      <c r="R34" s="231"/>
      <c r="S34" s="231"/>
      <c r="T34" s="1"/>
      <c r="U34" s="1"/>
      <c r="V34" s="1"/>
      <c r="W34" s="1"/>
      <c r="X34" s="1"/>
      <c r="Y34" s="3"/>
      <c r="Z34" s="231" t="str">
        <f>B34</f>
        <v>Solving Inequalities Answer Key</v>
      </c>
      <c r="AA34" s="231"/>
      <c r="AB34" s="231"/>
      <c r="AC34" s="231"/>
      <c r="AD34" s="231"/>
      <c r="AE34" s="231"/>
      <c r="AF34" s="231"/>
      <c r="AG34" s="231"/>
      <c r="AH34" s="231"/>
      <c r="AI34" s="231"/>
      <c r="AJ34" s="231"/>
      <c r="AK34" s="231"/>
      <c r="AL34" s="231"/>
      <c r="AM34" s="231"/>
      <c r="AN34" s="231"/>
      <c r="AO34" s="231"/>
      <c r="AP34" s="231"/>
      <c r="AQ34" s="231"/>
      <c r="AR34" s="1"/>
      <c r="AS34" s="1"/>
      <c r="AT34" s="1"/>
      <c r="AU34" s="1"/>
      <c r="AV34" s="1"/>
      <c r="AW34" s="3"/>
    </row>
    <row r="35" spans="1:49" ht="15" customHeight="1" x14ac:dyDescent="0.3">
      <c r="A35" s="3"/>
      <c r="B35" s="231"/>
      <c r="C35" s="231"/>
      <c r="D35" s="231"/>
      <c r="E35" s="231"/>
      <c r="F35" s="231"/>
      <c r="G35" s="231"/>
      <c r="H35" s="231"/>
      <c r="I35" s="231"/>
      <c r="J35" s="231"/>
      <c r="K35" s="231"/>
      <c r="L35" s="231"/>
      <c r="M35" s="231"/>
      <c r="N35" s="231"/>
      <c r="O35" s="231"/>
      <c r="P35" s="231"/>
      <c r="Q35" s="231"/>
      <c r="R35" s="231"/>
      <c r="S35" s="231"/>
      <c r="T35" s="1"/>
      <c r="U35" s="1"/>
      <c r="V35" s="1"/>
      <c r="W35" s="1"/>
      <c r="X35" s="1"/>
      <c r="Y35" s="3"/>
      <c r="Z35" s="231"/>
      <c r="AA35" s="231"/>
      <c r="AB35" s="231"/>
      <c r="AC35" s="231"/>
      <c r="AD35" s="231"/>
      <c r="AE35" s="231"/>
      <c r="AF35" s="231"/>
      <c r="AG35" s="231"/>
      <c r="AH35" s="231"/>
      <c r="AI35" s="231"/>
      <c r="AJ35" s="231"/>
      <c r="AK35" s="231"/>
      <c r="AL35" s="231"/>
      <c r="AM35" s="231"/>
      <c r="AN35" s="231"/>
      <c r="AO35" s="231"/>
      <c r="AP35" s="231"/>
      <c r="AQ35" s="231"/>
      <c r="AR35" s="1"/>
      <c r="AS35" s="1"/>
      <c r="AT35" s="1"/>
      <c r="AU35" s="1"/>
      <c r="AV35" s="1"/>
      <c r="AW35" s="3"/>
    </row>
    <row r="36" spans="1:49" ht="15" customHeight="1" x14ac:dyDescent="0.3">
      <c r="A36" s="3"/>
      <c r="B36" s="231"/>
      <c r="C36" s="231"/>
      <c r="D36" s="231"/>
      <c r="E36" s="231"/>
      <c r="F36" s="231"/>
      <c r="G36" s="231"/>
      <c r="H36" s="231"/>
      <c r="I36" s="231"/>
      <c r="J36" s="231"/>
      <c r="K36" s="231"/>
      <c r="L36" s="231"/>
      <c r="M36" s="231"/>
      <c r="N36" s="231"/>
      <c r="O36" s="231"/>
      <c r="P36" s="231"/>
      <c r="Q36" s="231"/>
      <c r="R36" s="231"/>
      <c r="S36" s="231"/>
      <c r="T36" s="1"/>
      <c r="U36" s="1"/>
      <c r="V36" s="1"/>
      <c r="W36" s="1"/>
      <c r="X36" s="1"/>
      <c r="Y36" s="3"/>
      <c r="Z36" s="231"/>
      <c r="AA36" s="231"/>
      <c r="AB36" s="231"/>
      <c r="AC36" s="231"/>
      <c r="AD36" s="231"/>
      <c r="AE36" s="231"/>
      <c r="AF36" s="231"/>
      <c r="AG36" s="231"/>
      <c r="AH36" s="231"/>
      <c r="AI36" s="231"/>
      <c r="AJ36" s="231"/>
      <c r="AK36" s="231"/>
      <c r="AL36" s="231"/>
      <c r="AM36" s="231"/>
      <c r="AN36" s="231"/>
      <c r="AO36" s="231"/>
      <c r="AP36" s="231"/>
      <c r="AQ36" s="231"/>
      <c r="AR36" s="1"/>
      <c r="AS36" s="1"/>
      <c r="AT36" s="1"/>
      <c r="AU36" s="1"/>
      <c r="AV36" s="1"/>
      <c r="AW36" s="3"/>
    </row>
    <row r="37" spans="1:49" ht="15" customHeight="1" x14ac:dyDescent="0.3">
      <c r="A37" s="3"/>
      <c r="B37" s="231"/>
      <c r="C37" s="231"/>
      <c r="D37" s="231"/>
      <c r="E37" s="231"/>
      <c r="F37" s="231"/>
      <c r="G37" s="231"/>
      <c r="H37" s="231"/>
      <c r="I37" s="231"/>
      <c r="J37" s="231"/>
      <c r="K37" s="231"/>
      <c r="L37" s="231"/>
      <c r="M37" s="231"/>
      <c r="N37" s="231"/>
      <c r="O37" s="231"/>
      <c r="P37" s="231"/>
      <c r="Q37" s="231"/>
      <c r="R37" s="231"/>
      <c r="S37" s="231"/>
      <c r="T37" s="1"/>
      <c r="U37" s="1"/>
      <c r="V37" s="1"/>
      <c r="W37" s="1"/>
      <c r="X37" s="1"/>
      <c r="Y37" s="3"/>
      <c r="Z37" s="231"/>
      <c r="AA37" s="231"/>
      <c r="AB37" s="231"/>
      <c r="AC37" s="231"/>
      <c r="AD37" s="231"/>
      <c r="AE37" s="231"/>
      <c r="AF37" s="231"/>
      <c r="AG37" s="231"/>
      <c r="AH37" s="231"/>
      <c r="AI37" s="231"/>
      <c r="AJ37" s="231"/>
      <c r="AK37" s="231"/>
      <c r="AL37" s="231"/>
      <c r="AM37" s="231"/>
      <c r="AN37" s="231"/>
      <c r="AO37" s="231"/>
      <c r="AP37" s="231"/>
      <c r="AQ37" s="231"/>
      <c r="AR37" s="1"/>
      <c r="AS37" s="1"/>
      <c r="AT37" s="1"/>
      <c r="AU37" s="1"/>
      <c r="AV37" s="1"/>
      <c r="AW37" s="3"/>
    </row>
    <row r="38" spans="1:49" ht="15" customHeight="1" x14ac:dyDescent="0.3">
      <c r="A38" s="3"/>
      <c r="B38" s="231"/>
      <c r="C38" s="231"/>
      <c r="D38" s="231"/>
      <c r="E38" s="231"/>
      <c r="F38" s="231"/>
      <c r="G38" s="231"/>
      <c r="H38" s="231"/>
      <c r="I38" s="231"/>
      <c r="J38" s="231"/>
      <c r="K38" s="231"/>
      <c r="L38" s="231"/>
      <c r="M38" s="231"/>
      <c r="N38" s="231"/>
      <c r="O38" s="231"/>
      <c r="P38" s="231"/>
      <c r="Q38" s="231"/>
      <c r="R38" s="231"/>
      <c r="S38" s="231"/>
      <c r="T38" s="1"/>
      <c r="U38" s="1"/>
      <c r="V38" s="1"/>
      <c r="W38" s="1"/>
      <c r="X38" s="1"/>
      <c r="Y38" s="3"/>
      <c r="Z38" s="231"/>
      <c r="AA38" s="231"/>
      <c r="AB38" s="231"/>
      <c r="AC38" s="231"/>
      <c r="AD38" s="231"/>
      <c r="AE38" s="231"/>
      <c r="AF38" s="231"/>
      <c r="AG38" s="231"/>
      <c r="AH38" s="231"/>
      <c r="AI38" s="231"/>
      <c r="AJ38" s="231"/>
      <c r="AK38" s="231"/>
      <c r="AL38" s="231"/>
      <c r="AM38" s="231"/>
      <c r="AN38" s="231"/>
      <c r="AO38" s="231"/>
      <c r="AP38" s="231"/>
      <c r="AQ38" s="231"/>
      <c r="AR38" s="1"/>
      <c r="AS38" s="1"/>
      <c r="AT38" s="1"/>
      <c r="AU38" s="1"/>
      <c r="AV38" s="1"/>
      <c r="AW38" s="3"/>
    </row>
    <row r="39" spans="1:49" ht="15" customHeight="1" x14ac:dyDescent="0.3">
      <c r="A39" s="3"/>
      <c r="B39" s="1"/>
      <c r="C39" s="1"/>
      <c r="D39" s="1"/>
      <c r="E39" s="1"/>
      <c r="F39" s="1"/>
      <c r="G39" s="1"/>
      <c r="H39" s="1"/>
      <c r="I39" s="1"/>
      <c r="J39" s="1"/>
      <c r="K39" s="1"/>
      <c r="L39" s="1"/>
      <c r="M39" s="1"/>
      <c r="N39" s="1"/>
      <c r="O39" s="1"/>
      <c r="P39" s="1"/>
      <c r="Q39" s="1"/>
      <c r="R39" s="1"/>
      <c r="S39" s="1"/>
      <c r="T39" s="1"/>
      <c r="U39" s="1"/>
      <c r="V39" s="1"/>
      <c r="W39" s="1"/>
      <c r="X39" s="1"/>
      <c r="Y39" s="3"/>
      <c r="Z39" s="1"/>
      <c r="AA39" s="1"/>
      <c r="AB39" s="1"/>
      <c r="AC39" s="1"/>
      <c r="AD39" s="1"/>
      <c r="AE39" s="1"/>
      <c r="AF39" s="1"/>
      <c r="AG39" s="1"/>
      <c r="AH39" s="1"/>
      <c r="AI39" s="1"/>
      <c r="AJ39" s="1"/>
      <c r="AK39" s="1"/>
      <c r="AL39" s="1"/>
      <c r="AM39" s="1"/>
      <c r="AN39" s="1"/>
      <c r="AO39" s="1"/>
      <c r="AP39" s="1"/>
      <c r="AQ39" s="1"/>
      <c r="AR39" s="1"/>
      <c r="AS39" s="1"/>
      <c r="AT39" s="1"/>
      <c r="AU39" s="1"/>
      <c r="AV39" s="1"/>
      <c r="AW39" s="3"/>
    </row>
    <row r="40" spans="1:49" ht="15" customHeight="1" x14ac:dyDescent="0.3">
      <c r="A40" s="3"/>
      <c r="B40" s="2" t="s">
        <v>0</v>
      </c>
      <c r="C40" s="2"/>
      <c r="D40" s="2"/>
      <c r="E40" s="2"/>
      <c r="F40" s="2"/>
      <c r="G40" s="2"/>
      <c r="H40" s="2"/>
      <c r="I40" s="2"/>
      <c r="J40" s="2"/>
      <c r="K40" s="2"/>
      <c r="L40" s="2"/>
      <c r="M40" s="1" t="s">
        <v>1</v>
      </c>
      <c r="N40" s="2"/>
      <c r="O40" s="2"/>
      <c r="P40" s="2"/>
      <c r="Q40" s="2"/>
      <c r="R40" s="2"/>
      <c r="S40" s="2"/>
      <c r="T40" s="2"/>
      <c r="U40" s="2"/>
      <c r="V40" s="2"/>
      <c r="W40" s="2"/>
      <c r="X40" s="1"/>
      <c r="Y40" s="3"/>
      <c r="Z40" s="2" t="s">
        <v>0</v>
      </c>
      <c r="AA40" s="2"/>
      <c r="AB40" s="2"/>
      <c r="AC40" s="2"/>
      <c r="AD40" s="2"/>
      <c r="AE40" s="2"/>
      <c r="AF40" s="2"/>
      <c r="AG40" s="2"/>
      <c r="AH40" s="2"/>
      <c r="AI40" s="2"/>
      <c r="AJ40" s="2"/>
      <c r="AK40" s="1" t="s">
        <v>1</v>
      </c>
      <c r="AL40" s="2"/>
      <c r="AM40" s="2"/>
      <c r="AN40" s="2"/>
      <c r="AO40" s="2"/>
      <c r="AP40" s="2"/>
      <c r="AQ40" s="2"/>
      <c r="AR40" s="2"/>
      <c r="AS40" s="2"/>
      <c r="AT40" s="2"/>
      <c r="AU40" s="2"/>
      <c r="AV40" s="1"/>
      <c r="AW40" s="3"/>
    </row>
    <row r="41" spans="1:49" ht="15" customHeight="1" x14ac:dyDescent="0.3">
      <c r="A41" s="3"/>
      <c r="B41" s="295" t="str">
        <f ca="1">CONCATENATE("x &lt; ",D7-C7)</f>
        <v>x &lt; 3</v>
      </c>
      <c r="C41" s="295"/>
      <c r="D41" s="295"/>
      <c r="E41" s="295"/>
      <c r="F41" s="295"/>
      <c r="G41" s="295"/>
      <c r="H41" s="295"/>
      <c r="I41" s="295"/>
      <c r="J41" s="295"/>
      <c r="K41" s="295"/>
      <c r="L41" s="295"/>
      <c r="M41" s="295" t="str">
        <f ca="1">CONCATENATE("x &gt; ",O7+N7)</f>
        <v>x &gt; 9</v>
      </c>
      <c r="N41" s="295"/>
      <c r="O41" s="295"/>
      <c r="P41" s="295"/>
      <c r="Q41" s="295"/>
      <c r="R41" s="295"/>
      <c r="S41" s="295"/>
      <c r="T41" s="295"/>
      <c r="U41" s="295"/>
      <c r="V41" s="295"/>
      <c r="W41" s="295"/>
      <c r="X41" s="1"/>
      <c r="Y41" s="3"/>
      <c r="Z41" s="295" t="str">
        <f ca="1">B41</f>
        <v>x &lt; 3</v>
      </c>
      <c r="AA41" s="295"/>
      <c r="AB41" s="295"/>
      <c r="AC41" s="295"/>
      <c r="AD41" s="295"/>
      <c r="AE41" s="295"/>
      <c r="AF41" s="295"/>
      <c r="AG41" s="295"/>
      <c r="AH41" s="295"/>
      <c r="AI41" s="295"/>
      <c r="AJ41" s="295"/>
      <c r="AK41" s="295" t="str">
        <f ca="1">M41</f>
        <v>x &gt; 9</v>
      </c>
      <c r="AL41" s="295"/>
      <c r="AM41" s="295"/>
      <c r="AN41" s="295"/>
      <c r="AO41" s="295"/>
      <c r="AP41" s="295"/>
      <c r="AQ41" s="295"/>
      <c r="AR41" s="295"/>
      <c r="AS41" s="295"/>
      <c r="AT41" s="295"/>
      <c r="AU41" s="295"/>
      <c r="AV41" s="1"/>
      <c r="AW41" s="3"/>
    </row>
    <row r="42" spans="1:49" ht="15" customHeight="1" x14ac:dyDescent="0.3">
      <c r="A42" s="3"/>
      <c r="B42" s="295"/>
      <c r="C42" s="295"/>
      <c r="D42" s="295"/>
      <c r="E42" s="295"/>
      <c r="F42" s="295"/>
      <c r="G42" s="295"/>
      <c r="H42" s="295"/>
      <c r="I42" s="295"/>
      <c r="J42" s="295"/>
      <c r="K42" s="295"/>
      <c r="L42" s="295"/>
      <c r="M42" s="295"/>
      <c r="N42" s="295"/>
      <c r="O42" s="295"/>
      <c r="P42" s="295"/>
      <c r="Q42" s="295"/>
      <c r="R42" s="295"/>
      <c r="S42" s="295"/>
      <c r="T42" s="295"/>
      <c r="U42" s="295"/>
      <c r="V42" s="295"/>
      <c r="W42" s="295"/>
      <c r="X42" s="1"/>
      <c r="Y42" s="3"/>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1"/>
      <c r="AW42" s="3"/>
    </row>
    <row r="43" spans="1:49" ht="15" customHeight="1" x14ac:dyDescent="0.3">
      <c r="A43" s="3"/>
      <c r="B43" s="295"/>
      <c r="C43" s="295"/>
      <c r="D43" s="295"/>
      <c r="E43" s="295"/>
      <c r="F43" s="295"/>
      <c r="G43" s="295"/>
      <c r="H43" s="295"/>
      <c r="I43" s="295"/>
      <c r="J43" s="295"/>
      <c r="K43" s="295"/>
      <c r="L43" s="295"/>
      <c r="M43" s="295"/>
      <c r="N43" s="295"/>
      <c r="O43" s="295"/>
      <c r="P43" s="295"/>
      <c r="Q43" s="295"/>
      <c r="R43" s="295"/>
      <c r="S43" s="295"/>
      <c r="T43" s="295"/>
      <c r="U43" s="295"/>
      <c r="V43" s="295"/>
      <c r="W43" s="295"/>
      <c r="X43" s="1"/>
      <c r="Y43" s="3"/>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1"/>
      <c r="AW43" s="3"/>
    </row>
    <row r="44" spans="1:49" ht="15" customHeight="1" x14ac:dyDescent="0.3">
      <c r="A44" s="3"/>
      <c r="B44" s="2" t="s">
        <v>2</v>
      </c>
      <c r="C44" s="2"/>
      <c r="D44" s="2"/>
      <c r="E44" s="2"/>
      <c r="F44" s="2"/>
      <c r="G44" s="2"/>
      <c r="H44" s="2"/>
      <c r="I44" s="2"/>
      <c r="J44" s="2"/>
      <c r="K44" s="2"/>
      <c r="L44" s="2"/>
      <c r="M44" s="1" t="s">
        <v>3</v>
      </c>
      <c r="N44" s="2"/>
      <c r="O44" s="2"/>
      <c r="P44" s="2"/>
      <c r="Q44" s="2"/>
      <c r="R44" s="2"/>
      <c r="S44" s="2"/>
      <c r="T44" s="2"/>
      <c r="U44" s="2"/>
      <c r="V44" s="2"/>
      <c r="W44" s="2"/>
      <c r="X44" s="1"/>
      <c r="Y44" s="3"/>
      <c r="Z44" s="2" t="s">
        <v>2</v>
      </c>
      <c r="AA44" s="2"/>
      <c r="AB44" s="2"/>
      <c r="AC44" s="2"/>
      <c r="AD44" s="2"/>
      <c r="AE44" s="2"/>
      <c r="AF44" s="2"/>
      <c r="AG44" s="2"/>
      <c r="AH44" s="2"/>
      <c r="AI44" s="2"/>
      <c r="AJ44" s="2"/>
      <c r="AK44" s="1" t="s">
        <v>3</v>
      </c>
      <c r="AL44" s="2"/>
      <c r="AM44" s="2"/>
      <c r="AN44" s="2"/>
      <c r="AO44" s="2"/>
      <c r="AP44" s="2"/>
      <c r="AQ44" s="2"/>
      <c r="AR44" s="2"/>
      <c r="AS44" s="2"/>
      <c r="AT44" s="2"/>
      <c r="AU44" s="2"/>
      <c r="AV44" s="1"/>
      <c r="AW44" s="3"/>
    </row>
    <row r="45" spans="1:49" ht="15" customHeight="1" x14ac:dyDescent="0.3">
      <c r="A45" s="3"/>
      <c r="B45" s="295" t="str">
        <f ca="1">CONCATENATE("x ≤ ",D11)</f>
        <v>x ≤ 8</v>
      </c>
      <c r="C45" s="295"/>
      <c r="D45" s="295"/>
      <c r="E45" s="295"/>
      <c r="F45" s="295"/>
      <c r="G45" s="295"/>
      <c r="H45" s="295"/>
      <c r="I45" s="295"/>
      <c r="J45" s="295"/>
      <c r="K45" s="295"/>
      <c r="L45" s="295"/>
      <c r="M45" s="295" t="str">
        <f ca="1">CONCATENATE(O11," &lt; x &lt; ",P11)</f>
        <v>2 &lt; x &lt; 12</v>
      </c>
      <c r="N45" s="295"/>
      <c r="O45" s="295"/>
      <c r="P45" s="295"/>
      <c r="Q45" s="295"/>
      <c r="R45" s="295"/>
      <c r="S45" s="295"/>
      <c r="T45" s="295"/>
      <c r="U45" s="295"/>
      <c r="V45" s="295"/>
      <c r="W45" s="295"/>
      <c r="X45" s="1"/>
      <c r="Y45" s="3"/>
      <c r="Z45" s="295" t="str">
        <f ca="1">B45</f>
        <v>x ≤ 8</v>
      </c>
      <c r="AA45" s="295"/>
      <c r="AB45" s="295"/>
      <c r="AC45" s="295"/>
      <c r="AD45" s="295"/>
      <c r="AE45" s="295"/>
      <c r="AF45" s="295"/>
      <c r="AG45" s="295"/>
      <c r="AH45" s="295"/>
      <c r="AI45" s="295"/>
      <c r="AJ45" s="295"/>
      <c r="AK45" s="295" t="str">
        <f ca="1">M45</f>
        <v>2 &lt; x &lt; 12</v>
      </c>
      <c r="AL45" s="295"/>
      <c r="AM45" s="295"/>
      <c r="AN45" s="295"/>
      <c r="AO45" s="295"/>
      <c r="AP45" s="295"/>
      <c r="AQ45" s="295"/>
      <c r="AR45" s="295"/>
      <c r="AS45" s="295"/>
      <c r="AT45" s="295"/>
      <c r="AU45" s="295"/>
      <c r="AV45" s="1"/>
      <c r="AW45" s="3"/>
    </row>
    <row r="46" spans="1:49" ht="15" customHeight="1" x14ac:dyDescent="0.3">
      <c r="A46" s="3"/>
      <c r="B46" s="295"/>
      <c r="C46" s="295"/>
      <c r="D46" s="295"/>
      <c r="E46" s="295"/>
      <c r="F46" s="295"/>
      <c r="G46" s="295"/>
      <c r="H46" s="295"/>
      <c r="I46" s="295"/>
      <c r="J46" s="295"/>
      <c r="K46" s="295"/>
      <c r="L46" s="295"/>
      <c r="M46" s="295"/>
      <c r="N46" s="295"/>
      <c r="O46" s="295"/>
      <c r="P46" s="295"/>
      <c r="Q46" s="295"/>
      <c r="R46" s="295"/>
      <c r="S46" s="295"/>
      <c r="T46" s="295"/>
      <c r="U46" s="295"/>
      <c r="V46" s="295"/>
      <c r="W46" s="295"/>
      <c r="X46" s="1"/>
      <c r="Y46" s="3"/>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1"/>
      <c r="AW46" s="3"/>
    </row>
    <row r="47" spans="1:49" ht="15" customHeight="1" x14ac:dyDescent="0.3">
      <c r="A47" s="3"/>
      <c r="B47" s="295"/>
      <c r="C47" s="295"/>
      <c r="D47" s="295"/>
      <c r="E47" s="295"/>
      <c r="F47" s="295"/>
      <c r="G47" s="295"/>
      <c r="H47" s="295"/>
      <c r="I47" s="295"/>
      <c r="J47" s="295"/>
      <c r="K47" s="295"/>
      <c r="L47" s="295"/>
      <c r="M47" s="295"/>
      <c r="N47" s="295"/>
      <c r="O47" s="295"/>
      <c r="P47" s="295"/>
      <c r="Q47" s="295"/>
      <c r="R47" s="295"/>
      <c r="S47" s="295"/>
      <c r="T47" s="295"/>
      <c r="U47" s="295"/>
      <c r="V47" s="295"/>
      <c r="W47" s="295"/>
      <c r="X47" s="1"/>
      <c r="Y47" s="3"/>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1"/>
      <c r="AW47" s="3"/>
    </row>
    <row r="48" spans="1:49" ht="15" customHeight="1" x14ac:dyDescent="0.3">
      <c r="A48" s="3"/>
      <c r="B48" s="2" t="s">
        <v>4</v>
      </c>
      <c r="C48" s="2"/>
      <c r="D48" s="2"/>
      <c r="E48" s="2"/>
      <c r="F48" s="2"/>
      <c r="G48" s="2"/>
      <c r="H48" s="2"/>
      <c r="I48" s="2"/>
      <c r="J48" s="2"/>
      <c r="K48" s="2"/>
      <c r="L48" s="2"/>
      <c r="M48" s="1" t="s">
        <v>5</v>
      </c>
      <c r="N48" s="2"/>
      <c r="O48" s="2"/>
      <c r="P48" s="2"/>
      <c r="Q48" s="2"/>
      <c r="R48" s="2"/>
      <c r="S48" s="2"/>
      <c r="T48" s="2"/>
      <c r="U48" s="2"/>
      <c r="V48" s="2"/>
      <c r="W48" s="2"/>
      <c r="X48" s="1"/>
      <c r="Y48" s="3"/>
      <c r="Z48" s="2" t="s">
        <v>4</v>
      </c>
      <c r="AA48" s="2"/>
      <c r="AB48" s="2"/>
      <c r="AC48" s="2"/>
      <c r="AD48" s="2"/>
      <c r="AE48" s="2"/>
      <c r="AF48" s="2"/>
      <c r="AG48" s="2"/>
      <c r="AH48" s="2"/>
      <c r="AI48" s="2"/>
      <c r="AJ48" s="2"/>
      <c r="AK48" s="1" t="s">
        <v>5</v>
      </c>
      <c r="AL48" s="2"/>
      <c r="AM48" s="2"/>
      <c r="AN48" s="2"/>
      <c r="AO48" s="2"/>
      <c r="AP48" s="2"/>
      <c r="AQ48" s="2"/>
      <c r="AR48" s="2"/>
      <c r="AS48" s="2"/>
      <c r="AT48" s="2"/>
      <c r="AU48" s="2"/>
      <c r="AV48" s="1"/>
      <c r="AW48" s="3"/>
    </row>
    <row r="49" spans="1:49" ht="15" customHeight="1" x14ac:dyDescent="0.3">
      <c r="A49" s="3"/>
      <c r="B49" s="295" t="str">
        <f ca="1">CONCATENATE(D15," &lt; x ≤ ",E15)</f>
        <v>3 &lt; x ≤ 14</v>
      </c>
      <c r="C49" s="295"/>
      <c r="D49" s="295"/>
      <c r="E49" s="295"/>
      <c r="F49" s="295"/>
      <c r="G49" s="295"/>
      <c r="H49" s="295"/>
      <c r="I49" s="295"/>
      <c r="J49" s="295"/>
      <c r="K49" s="295"/>
      <c r="L49" s="295"/>
      <c r="M49" s="295" t="str">
        <f ca="1">CONCATENATE("x &gt; ",O15)</f>
        <v>x &gt; 6</v>
      </c>
      <c r="N49" s="295"/>
      <c r="O49" s="295"/>
      <c r="P49" s="295"/>
      <c r="Q49" s="295"/>
      <c r="R49" s="295"/>
      <c r="S49" s="295"/>
      <c r="T49" s="295"/>
      <c r="U49" s="295"/>
      <c r="V49" s="295"/>
      <c r="W49" s="295"/>
      <c r="X49" s="1"/>
      <c r="Y49" s="3"/>
      <c r="Z49" s="295" t="str">
        <f ca="1">B49</f>
        <v>3 &lt; x ≤ 14</v>
      </c>
      <c r="AA49" s="295"/>
      <c r="AB49" s="295"/>
      <c r="AC49" s="295"/>
      <c r="AD49" s="295"/>
      <c r="AE49" s="295"/>
      <c r="AF49" s="295"/>
      <c r="AG49" s="295"/>
      <c r="AH49" s="295"/>
      <c r="AI49" s="295"/>
      <c r="AJ49" s="295"/>
      <c r="AK49" s="295" t="str">
        <f ca="1">M49</f>
        <v>x &gt; 6</v>
      </c>
      <c r="AL49" s="295"/>
      <c r="AM49" s="295"/>
      <c r="AN49" s="295"/>
      <c r="AO49" s="295"/>
      <c r="AP49" s="295"/>
      <c r="AQ49" s="295"/>
      <c r="AR49" s="295"/>
      <c r="AS49" s="295"/>
      <c r="AT49" s="295"/>
      <c r="AU49" s="295"/>
      <c r="AV49" s="1"/>
      <c r="AW49" s="3"/>
    </row>
    <row r="50" spans="1:49" ht="15" customHeight="1" x14ac:dyDescent="0.3">
      <c r="A50" s="3"/>
      <c r="B50" s="295"/>
      <c r="C50" s="295"/>
      <c r="D50" s="295"/>
      <c r="E50" s="295"/>
      <c r="F50" s="295"/>
      <c r="G50" s="295"/>
      <c r="H50" s="295"/>
      <c r="I50" s="295"/>
      <c r="J50" s="295"/>
      <c r="K50" s="295"/>
      <c r="L50" s="295"/>
      <c r="M50" s="295"/>
      <c r="N50" s="295"/>
      <c r="O50" s="295"/>
      <c r="P50" s="295"/>
      <c r="Q50" s="295"/>
      <c r="R50" s="295"/>
      <c r="S50" s="295"/>
      <c r="T50" s="295"/>
      <c r="U50" s="295"/>
      <c r="V50" s="295"/>
      <c r="W50" s="295"/>
      <c r="X50" s="1"/>
      <c r="Y50" s="3"/>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1"/>
      <c r="AW50" s="3"/>
    </row>
    <row r="51" spans="1:49" ht="15" customHeight="1" x14ac:dyDescent="0.3">
      <c r="A51" s="3"/>
      <c r="B51" s="295"/>
      <c r="C51" s="295"/>
      <c r="D51" s="295"/>
      <c r="E51" s="295"/>
      <c r="F51" s="295"/>
      <c r="G51" s="295"/>
      <c r="H51" s="295"/>
      <c r="I51" s="295"/>
      <c r="J51" s="295"/>
      <c r="K51" s="295"/>
      <c r="L51" s="295"/>
      <c r="M51" s="295"/>
      <c r="N51" s="295"/>
      <c r="O51" s="295"/>
      <c r="P51" s="295"/>
      <c r="Q51" s="295"/>
      <c r="R51" s="295"/>
      <c r="S51" s="295"/>
      <c r="T51" s="295"/>
      <c r="U51" s="295"/>
      <c r="V51" s="295"/>
      <c r="W51" s="295"/>
      <c r="X51" s="1"/>
      <c r="Y51" s="3"/>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1"/>
      <c r="AW51" s="3"/>
    </row>
    <row r="52" spans="1:49" ht="15" customHeight="1" x14ac:dyDescent="0.3">
      <c r="A52" s="3"/>
      <c r="B52" s="2" t="s">
        <v>6</v>
      </c>
      <c r="C52" s="2"/>
      <c r="D52" s="2"/>
      <c r="E52" s="2"/>
      <c r="F52" s="2"/>
      <c r="G52" s="2"/>
      <c r="H52" s="2"/>
      <c r="I52" s="2"/>
      <c r="J52" s="2"/>
      <c r="K52" s="2"/>
      <c r="L52" s="2"/>
      <c r="M52" s="1" t="s">
        <v>7</v>
      </c>
      <c r="N52" s="2"/>
      <c r="O52" s="2"/>
      <c r="P52" s="2"/>
      <c r="Q52" s="2"/>
      <c r="R52" s="2"/>
      <c r="S52" s="2"/>
      <c r="T52" s="2"/>
      <c r="U52" s="2"/>
      <c r="V52" s="2"/>
      <c r="W52" s="2"/>
      <c r="X52" s="1"/>
      <c r="Y52" s="3"/>
      <c r="Z52" s="2" t="s">
        <v>6</v>
      </c>
      <c r="AA52" s="2"/>
      <c r="AB52" s="2"/>
      <c r="AC52" s="2"/>
      <c r="AD52" s="2"/>
      <c r="AE52" s="2"/>
      <c r="AF52" s="2"/>
      <c r="AG52" s="2"/>
      <c r="AH52" s="2"/>
      <c r="AI52" s="2"/>
      <c r="AJ52" s="2"/>
      <c r="AK52" s="1" t="s">
        <v>7</v>
      </c>
      <c r="AL52" s="2"/>
      <c r="AM52" s="2"/>
      <c r="AN52" s="2"/>
      <c r="AO52" s="2"/>
      <c r="AP52" s="2"/>
      <c r="AQ52" s="2"/>
      <c r="AR52" s="2"/>
      <c r="AS52" s="2"/>
      <c r="AT52" s="2"/>
      <c r="AU52" s="2"/>
      <c r="AV52" s="1"/>
      <c r="AW52" s="3"/>
    </row>
    <row r="53" spans="1:49" ht="15" customHeight="1" x14ac:dyDescent="0.3">
      <c r="A53" s="3"/>
      <c r="B53" s="295" t="str">
        <f ca="1">CONCATENATE(F19," &gt; x or x &lt; ",F19)</f>
        <v>4 &gt; x or x &lt; 4</v>
      </c>
      <c r="C53" s="295"/>
      <c r="D53" s="295"/>
      <c r="E53" s="295"/>
      <c r="F53" s="295"/>
      <c r="G53" s="295"/>
      <c r="H53" s="295"/>
      <c r="I53" s="295"/>
      <c r="J53" s="295"/>
      <c r="K53" s="295"/>
      <c r="L53" s="295"/>
      <c r="M53" s="295" t="str">
        <f ca="1">CONCATENATE(O19," ≤ x ≤ ",P19)</f>
        <v>5 ≤ x ≤ 9</v>
      </c>
      <c r="N53" s="295"/>
      <c r="O53" s="295"/>
      <c r="P53" s="295"/>
      <c r="Q53" s="295"/>
      <c r="R53" s="295"/>
      <c r="S53" s="295"/>
      <c r="T53" s="295"/>
      <c r="U53" s="295"/>
      <c r="V53" s="295"/>
      <c r="W53" s="295"/>
      <c r="X53" s="1"/>
      <c r="Y53" s="3"/>
      <c r="Z53" s="295" t="str">
        <f ca="1">B53</f>
        <v>4 &gt; x or x &lt; 4</v>
      </c>
      <c r="AA53" s="295"/>
      <c r="AB53" s="295"/>
      <c r="AC53" s="295"/>
      <c r="AD53" s="295"/>
      <c r="AE53" s="295"/>
      <c r="AF53" s="295"/>
      <c r="AG53" s="295"/>
      <c r="AH53" s="295"/>
      <c r="AI53" s="295"/>
      <c r="AJ53" s="295"/>
      <c r="AK53" s="295" t="str">
        <f ca="1">M53</f>
        <v>5 ≤ x ≤ 9</v>
      </c>
      <c r="AL53" s="295"/>
      <c r="AM53" s="295"/>
      <c r="AN53" s="295"/>
      <c r="AO53" s="295"/>
      <c r="AP53" s="295"/>
      <c r="AQ53" s="295"/>
      <c r="AR53" s="295"/>
      <c r="AS53" s="295"/>
      <c r="AT53" s="295"/>
      <c r="AU53" s="295"/>
      <c r="AV53" s="1"/>
      <c r="AW53" s="3"/>
    </row>
    <row r="54" spans="1:49" ht="15" customHeight="1" x14ac:dyDescent="0.3">
      <c r="A54" s="3"/>
      <c r="B54" s="295"/>
      <c r="C54" s="295"/>
      <c r="D54" s="295"/>
      <c r="E54" s="295"/>
      <c r="F54" s="295"/>
      <c r="G54" s="295"/>
      <c r="H54" s="295"/>
      <c r="I54" s="295"/>
      <c r="J54" s="295"/>
      <c r="K54" s="295"/>
      <c r="L54" s="295"/>
      <c r="M54" s="295"/>
      <c r="N54" s="295"/>
      <c r="O54" s="295"/>
      <c r="P54" s="295"/>
      <c r="Q54" s="295"/>
      <c r="R54" s="295"/>
      <c r="S54" s="295"/>
      <c r="T54" s="295"/>
      <c r="U54" s="295"/>
      <c r="V54" s="295"/>
      <c r="W54" s="295"/>
      <c r="X54" s="1"/>
      <c r="Y54" s="3"/>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1"/>
      <c r="AW54" s="3"/>
    </row>
    <row r="55" spans="1:49" ht="15" customHeight="1" x14ac:dyDescent="0.3">
      <c r="A55" s="3"/>
      <c r="B55" s="295"/>
      <c r="C55" s="295"/>
      <c r="D55" s="295"/>
      <c r="E55" s="295"/>
      <c r="F55" s="295"/>
      <c r="G55" s="295"/>
      <c r="H55" s="295"/>
      <c r="I55" s="295"/>
      <c r="J55" s="295"/>
      <c r="K55" s="295"/>
      <c r="L55" s="295"/>
      <c r="M55" s="295"/>
      <c r="N55" s="295"/>
      <c r="O55" s="295"/>
      <c r="P55" s="295"/>
      <c r="Q55" s="295"/>
      <c r="R55" s="295"/>
      <c r="S55" s="295"/>
      <c r="T55" s="295"/>
      <c r="U55" s="295"/>
      <c r="V55" s="295"/>
      <c r="W55" s="295"/>
      <c r="X55" s="1"/>
      <c r="Y55" s="3"/>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1"/>
      <c r="AW55" s="3"/>
    </row>
    <row r="56" spans="1:49" ht="15" customHeight="1" x14ac:dyDescent="0.3">
      <c r="A56" s="3"/>
      <c r="B56" s="2" t="s">
        <v>8</v>
      </c>
      <c r="C56" s="2"/>
      <c r="D56" s="2"/>
      <c r="E56" s="2"/>
      <c r="F56" s="2"/>
      <c r="G56" s="2"/>
      <c r="H56" s="2"/>
      <c r="I56" s="2"/>
      <c r="J56" s="2"/>
      <c r="K56" s="2"/>
      <c r="L56" s="2"/>
      <c r="M56" s="1" t="s">
        <v>9</v>
      </c>
      <c r="N56" s="2"/>
      <c r="O56" s="2"/>
      <c r="P56" s="2"/>
      <c r="Q56" s="2"/>
      <c r="R56" s="2"/>
      <c r="S56" s="2"/>
      <c r="T56" s="2"/>
      <c r="U56" s="2"/>
      <c r="V56" s="2"/>
      <c r="W56" s="2"/>
      <c r="X56" s="1"/>
      <c r="Y56" s="3"/>
      <c r="Z56" s="2" t="s">
        <v>8</v>
      </c>
      <c r="AA56" s="2"/>
      <c r="AB56" s="2"/>
      <c r="AC56" s="2"/>
      <c r="AD56" s="2"/>
      <c r="AE56" s="2"/>
      <c r="AF56" s="2"/>
      <c r="AG56" s="2"/>
      <c r="AH56" s="2"/>
      <c r="AI56" s="2"/>
      <c r="AJ56" s="2"/>
      <c r="AK56" s="1" t="s">
        <v>9</v>
      </c>
      <c r="AL56" s="2"/>
      <c r="AM56" s="2"/>
      <c r="AN56" s="2"/>
      <c r="AO56" s="2"/>
      <c r="AP56" s="2"/>
      <c r="AQ56" s="2"/>
      <c r="AR56" s="2"/>
      <c r="AS56" s="2"/>
      <c r="AT56" s="2"/>
      <c r="AU56" s="2"/>
      <c r="AV56" s="1"/>
      <c r="AW56" s="3"/>
    </row>
    <row r="57" spans="1:49" ht="15" customHeight="1" x14ac:dyDescent="0.3">
      <c r="A57" s="3"/>
      <c r="B57" s="295" t="str">
        <f ca="1">CONCATENATE("x ≤ ",(F23*-1-D23)/2)</f>
        <v>x ≤ -6</v>
      </c>
      <c r="C57" s="295"/>
      <c r="D57" s="295"/>
      <c r="E57" s="295"/>
      <c r="F57" s="295"/>
      <c r="G57" s="295"/>
      <c r="H57" s="295"/>
      <c r="I57" s="295"/>
      <c r="J57" s="295"/>
      <c r="K57" s="295"/>
      <c r="L57" s="295"/>
      <c r="M57" s="295" t="str">
        <f ca="1">CONCATENATE("x &gt; ",(Q23*-1+O23)/5)</f>
        <v>x &gt; 1.2</v>
      </c>
      <c r="N57" s="295"/>
      <c r="O57" s="295"/>
      <c r="P57" s="295"/>
      <c r="Q57" s="295"/>
      <c r="R57" s="295"/>
      <c r="S57" s="295"/>
      <c r="T57" s="295"/>
      <c r="U57" s="295"/>
      <c r="V57" s="295"/>
      <c r="W57" s="295"/>
      <c r="X57" s="1"/>
      <c r="Y57" s="3"/>
      <c r="Z57" s="295" t="str">
        <f ca="1">B57</f>
        <v>x ≤ -6</v>
      </c>
      <c r="AA57" s="295"/>
      <c r="AB57" s="295"/>
      <c r="AC57" s="295"/>
      <c r="AD57" s="295"/>
      <c r="AE57" s="295"/>
      <c r="AF57" s="295"/>
      <c r="AG57" s="295"/>
      <c r="AH57" s="295"/>
      <c r="AI57" s="295"/>
      <c r="AJ57" s="295"/>
      <c r="AK57" s="295" t="str">
        <f ca="1">M57</f>
        <v>x &gt; 1.2</v>
      </c>
      <c r="AL57" s="295"/>
      <c r="AM57" s="295"/>
      <c r="AN57" s="295"/>
      <c r="AO57" s="295"/>
      <c r="AP57" s="295"/>
      <c r="AQ57" s="295"/>
      <c r="AR57" s="295"/>
      <c r="AS57" s="295"/>
      <c r="AT57" s="295"/>
      <c r="AU57" s="295"/>
      <c r="AV57" s="1"/>
      <c r="AW57" s="3"/>
    </row>
    <row r="58" spans="1:49" ht="15" customHeight="1" x14ac:dyDescent="0.3">
      <c r="A58" s="3"/>
      <c r="B58" s="295"/>
      <c r="C58" s="295"/>
      <c r="D58" s="295"/>
      <c r="E58" s="295"/>
      <c r="F58" s="295"/>
      <c r="G58" s="295"/>
      <c r="H58" s="295"/>
      <c r="I58" s="295"/>
      <c r="J58" s="295"/>
      <c r="K58" s="295"/>
      <c r="L58" s="295"/>
      <c r="M58" s="295"/>
      <c r="N58" s="295"/>
      <c r="O58" s="295"/>
      <c r="P58" s="295"/>
      <c r="Q58" s="295"/>
      <c r="R58" s="295"/>
      <c r="S58" s="295"/>
      <c r="T58" s="295"/>
      <c r="U58" s="295"/>
      <c r="V58" s="295"/>
      <c r="W58" s="295"/>
      <c r="X58" s="1"/>
      <c r="Y58" s="3"/>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1"/>
      <c r="AW58" s="3"/>
    </row>
    <row r="59" spans="1:49" ht="15" customHeight="1" x14ac:dyDescent="0.3">
      <c r="A59" s="3"/>
      <c r="B59" s="295"/>
      <c r="C59" s="295"/>
      <c r="D59" s="295"/>
      <c r="E59" s="295"/>
      <c r="F59" s="295"/>
      <c r="G59" s="295"/>
      <c r="H59" s="295"/>
      <c r="I59" s="295"/>
      <c r="J59" s="295"/>
      <c r="K59" s="295"/>
      <c r="L59" s="295"/>
      <c r="M59" s="295"/>
      <c r="N59" s="295"/>
      <c r="O59" s="295"/>
      <c r="P59" s="295"/>
      <c r="Q59" s="295"/>
      <c r="R59" s="295"/>
      <c r="S59" s="295"/>
      <c r="T59" s="295"/>
      <c r="U59" s="295"/>
      <c r="V59" s="295"/>
      <c r="W59" s="295"/>
      <c r="X59" s="1"/>
      <c r="Y59" s="3"/>
      <c r="Z59" s="295"/>
      <c r="AA59" s="295"/>
      <c r="AB59" s="295"/>
      <c r="AC59" s="295"/>
      <c r="AD59" s="295"/>
      <c r="AE59" s="295"/>
      <c r="AF59" s="295"/>
      <c r="AG59" s="295"/>
      <c r="AH59" s="295"/>
      <c r="AI59" s="295"/>
      <c r="AJ59" s="295"/>
      <c r="AK59" s="295"/>
      <c r="AL59" s="295"/>
      <c r="AM59" s="295"/>
      <c r="AN59" s="295"/>
      <c r="AO59" s="295"/>
      <c r="AP59" s="295"/>
      <c r="AQ59" s="295"/>
      <c r="AR59" s="295"/>
      <c r="AS59" s="295"/>
      <c r="AT59" s="295"/>
      <c r="AU59" s="295"/>
      <c r="AV59" s="1"/>
      <c r="AW59" s="3"/>
    </row>
    <row r="60" spans="1:49" ht="15" customHeight="1" x14ac:dyDescent="0.3">
      <c r="A60" s="3"/>
      <c r="B60" s="2" t="s">
        <v>10</v>
      </c>
      <c r="C60" s="2"/>
      <c r="D60" s="2"/>
      <c r="E60" s="2"/>
      <c r="F60" s="2"/>
      <c r="G60" s="2"/>
      <c r="H60" s="2"/>
      <c r="I60" s="2"/>
      <c r="J60" s="2"/>
      <c r="K60" s="2"/>
      <c r="L60" s="2"/>
      <c r="M60" s="1" t="s">
        <v>11</v>
      </c>
      <c r="N60" s="2"/>
      <c r="O60" s="2"/>
      <c r="P60" s="2"/>
      <c r="Q60" s="2"/>
      <c r="R60" s="2"/>
      <c r="S60" s="2"/>
      <c r="T60" s="2"/>
      <c r="U60" s="2"/>
      <c r="V60" s="2"/>
      <c r="W60" s="2"/>
      <c r="X60" s="1"/>
      <c r="Y60" s="3"/>
      <c r="Z60" s="2" t="s">
        <v>10</v>
      </c>
      <c r="AA60" s="2"/>
      <c r="AB60" s="2"/>
      <c r="AC60" s="2"/>
      <c r="AD60" s="2"/>
      <c r="AE60" s="2"/>
      <c r="AF60" s="2"/>
      <c r="AG60" s="2"/>
      <c r="AH60" s="2"/>
      <c r="AI60" s="2"/>
      <c r="AJ60" s="2"/>
      <c r="AK60" s="1" t="s">
        <v>11</v>
      </c>
      <c r="AL60" s="2"/>
      <c r="AM60" s="2"/>
      <c r="AN60" s="2"/>
      <c r="AO60" s="2"/>
      <c r="AP60" s="2"/>
      <c r="AQ60" s="2"/>
      <c r="AR60" s="2"/>
      <c r="AS60" s="2"/>
      <c r="AT60" s="2"/>
      <c r="AU60" s="2"/>
      <c r="AV60" s="1"/>
      <c r="AW60" s="3"/>
    </row>
    <row r="61" spans="1:49" ht="15" customHeight="1" x14ac:dyDescent="0.3">
      <c r="A61" s="3"/>
      <c r="B61" s="295" t="str">
        <f ca="1">CONCATENATE("x &gt; ",(F27*-1+D27*C27)/4)</f>
        <v>x &gt; 15.25</v>
      </c>
      <c r="C61" s="295"/>
      <c r="D61" s="295"/>
      <c r="E61" s="295"/>
      <c r="F61" s="295"/>
      <c r="G61" s="295"/>
      <c r="H61" s="295"/>
      <c r="I61" s="295"/>
      <c r="J61" s="295"/>
      <c r="K61" s="295"/>
      <c r="L61" s="295"/>
      <c r="M61" s="295" t="str">
        <f ca="1">CONCATENATE("x ≥ ",((Q27*-1+N27*S27)/(N27*R27-P27)))</f>
        <v>x ≥ 2.4</v>
      </c>
      <c r="N61" s="295"/>
      <c r="O61" s="295"/>
      <c r="P61" s="295"/>
      <c r="Q61" s="295"/>
      <c r="R61" s="295"/>
      <c r="S61" s="295"/>
      <c r="T61" s="295"/>
      <c r="U61" s="295"/>
      <c r="V61" s="295"/>
      <c r="W61" s="295"/>
      <c r="X61" s="1"/>
      <c r="Y61" s="3"/>
      <c r="Z61" s="295" t="str">
        <f ca="1">B61</f>
        <v>x &gt; 15.25</v>
      </c>
      <c r="AA61" s="295"/>
      <c r="AB61" s="295"/>
      <c r="AC61" s="295"/>
      <c r="AD61" s="295"/>
      <c r="AE61" s="295"/>
      <c r="AF61" s="295"/>
      <c r="AG61" s="295"/>
      <c r="AH61" s="295"/>
      <c r="AI61" s="295"/>
      <c r="AJ61" s="295"/>
      <c r="AK61" s="295" t="str">
        <f ca="1">M61</f>
        <v>x ≥ 2.4</v>
      </c>
      <c r="AL61" s="295"/>
      <c r="AM61" s="295"/>
      <c r="AN61" s="295"/>
      <c r="AO61" s="295"/>
      <c r="AP61" s="295"/>
      <c r="AQ61" s="295"/>
      <c r="AR61" s="295"/>
      <c r="AS61" s="295"/>
      <c r="AT61" s="295"/>
      <c r="AU61" s="295"/>
      <c r="AV61" s="1"/>
      <c r="AW61" s="3"/>
    </row>
    <row r="62" spans="1:49" ht="15" customHeight="1" x14ac:dyDescent="0.3">
      <c r="A62" s="3"/>
      <c r="B62" s="295"/>
      <c r="C62" s="295"/>
      <c r="D62" s="295"/>
      <c r="E62" s="295"/>
      <c r="F62" s="295"/>
      <c r="G62" s="295"/>
      <c r="H62" s="295"/>
      <c r="I62" s="295"/>
      <c r="J62" s="295"/>
      <c r="K62" s="295"/>
      <c r="L62" s="295"/>
      <c r="M62" s="295"/>
      <c r="N62" s="295"/>
      <c r="O62" s="295"/>
      <c r="P62" s="295"/>
      <c r="Q62" s="295"/>
      <c r="R62" s="295"/>
      <c r="S62" s="295"/>
      <c r="T62" s="295"/>
      <c r="U62" s="295"/>
      <c r="V62" s="295"/>
      <c r="W62" s="295"/>
      <c r="X62" s="1"/>
      <c r="Y62" s="3"/>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1"/>
      <c r="AW62" s="3"/>
    </row>
    <row r="63" spans="1:49" ht="15" customHeight="1" x14ac:dyDescent="0.3">
      <c r="A63" s="3"/>
      <c r="B63" s="295"/>
      <c r="C63" s="295"/>
      <c r="D63" s="295"/>
      <c r="E63" s="295"/>
      <c r="F63" s="295"/>
      <c r="G63" s="295"/>
      <c r="H63" s="295"/>
      <c r="I63" s="295"/>
      <c r="J63" s="295"/>
      <c r="K63" s="295"/>
      <c r="L63" s="295"/>
      <c r="M63" s="295"/>
      <c r="N63" s="295"/>
      <c r="O63" s="295"/>
      <c r="P63" s="295"/>
      <c r="Q63" s="295"/>
      <c r="R63" s="295"/>
      <c r="S63" s="295"/>
      <c r="T63" s="295"/>
      <c r="U63" s="295"/>
      <c r="V63" s="295"/>
      <c r="W63" s="295"/>
      <c r="X63" s="1"/>
      <c r="Y63" s="3"/>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1"/>
      <c r="AW63" s="3"/>
    </row>
    <row r="64" spans="1:49" ht="15" customHeight="1" x14ac:dyDescent="0.3">
      <c r="A64" s="3"/>
      <c r="B64" s="1"/>
      <c r="C64" s="1"/>
      <c r="D64" s="1"/>
      <c r="E64" s="1"/>
      <c r="F64" s="1"/>
      <c r="G64" s="1"/>
      <c r="H64" s="1"/>
      <c r="I64" s="1"/>
      <c r="J64" s="1"/>
      <c r="K64" s="1"/>
      <c r="L64" s="1"/>
      <c r="M64" s="1"/>
      <c r="N64" s="1"/>
      <c r="O64" s="1"/>
      <c r="P64" s="1"/>
      <c r="Q64" s="1"/>
      <c r="R64" s="1"/>
      <c r="S64" s="1"/>
      <c r="T64" s="1"/>
      <c r="U64" s="1"/>
      <c r="V64" s="1"/>
      <c r="W64" s="1"/>
      <c r="X64" s="1"/>
      <c r="Y64" s="3"/>
      <c r="Z64" s="1"/>
      <c r="AA64" s="1"/>
      <c r="AB64" s="1"/>
      <c r="AC64" s="1"/>
      <c r="AD64" s="1"/>
      <c r="AE64" s="1"/>
      <c r="AF64" s="1"/>
      <c r="AG64" s="1"/>
      <c r="AH64" s="1"/>
      <c r="AI64" s="1"/>
      <c r="AJ64" s="1"/>
      <c r="AK64" s="1"/>
      <c r="AL64" s="1"/>
      <c r="AM64" s="1"/>
      <c r="AN64" s="1"/>
      <c r="AO64" s="1"/>
      <c r="AP64" s="1"/>
      <c r="AQ64" s="1"/>
      <c r="AR64" s="1"/>
      <c r="AS64" s="1"/>
      <c r="AT64" s="1"/>
      <c r="AU64" s="1"/>
      <c r="AV64" s="1"/>
      <c r="AW64" s="3"/>
    </row>
    <row r="65" spans="1:49" ht="4.9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row>
  </sheetData>
  <sheetProtection algorithmName="SHA-512" hashValue="WiEFloL3iqSAw2bZ+nwmfFoJ2fD6AQaLXctfgS+71Doty1pP58r+7wiRLIMW98H5uHgXHzIRG1nBPx6NfY+zeQ==" saltValue="gy+DdZB9yF3nt2yLIrWOJQ==" spinCount="100000" sheet="1" objects="1" scenarios="1"/>
  <mergeCells count="52">
    <mergeCell ref="B57:L59"/>
    <mergeCell ref="M57:W59"/>
    <mergeCell ref="Z57:AJ59"/>
    <mergeCell ref="AK57:AU59"/>
    <mergeCell ref="B61:L63"/>
    <mergeCell ref="M61:W63"/>
    <mergeCell ref="Z61:AJ63"/>
    <mergeCell ref="AK61:AU63"/>
    <mergeCell ref="B49:L51"/>
    <mergeCell ref="M49:W51"/>
    <mergeCell ref="Z49:AJ51"/>
    <mergeCell ref="AK49:AU51"/>
    <mergeCell ref="B53:L55"/>
    <mergeCell ref="M53:W55"/>
    <mergeCell ref="Z53:AJ55"/>
    <mergeCell ref="AK53:AU55"/>
    <mergeCell ref="B41:L43"/>
    <mergeCell ref="M41:W43"/>
    <mergeCell ref="Z41:AJ43"/>
    <mergeCell ref="AK41:AU43"/>
    <mergeCell ref="B45:L47"/>
    <mergeCell ref="M45:W47"/>
    <mergeCell ref="Z45:AJ47"/>
    <mergeCell ref="AK45:AU47"/>
    <mergeCell ref="B28:L30"/>
    <mergeCell ref="M28:W30"/>
    <mergeCell ref="Z28:AJ30"/>
    <mergeCell ref="AK28:AU30"/>
    <mergeCell ref="B34:S38"/>
    <mergeCell ref="Z34:AQ38"/>
    <mergeCell ref="B20:L22"/>
    <mergeCell ref="M20:W22"/>
    <mergeCell ref="Z20:AJ22"/>
    <mergeCell ref="AK20:AU22"/>
    <mergeCell ref="B24:L26"/>
    <mergeCell ref="M24:W26"/>
    <mergeCell ref="Z24:AJ26"/>
    <mergeCell ref="AK24:AU26"/>
    <mergeCell ref="B12:L14"/>
    <mergeCell ref="M12:W14"/>
    <mergeCell ref="Z12:AJ14"/>
    <mergeCell ref="AK12:AU14"/>
    <mergeCell ref="B16:L18"/>
    <mergeCell ref="M16:W18"/>
    <mergeCell ref="Z16:AJ18"/>
    <mergeCell ref="AK16:AU18"/>
    <mergeCell ref="B1:S5"/>
    <mergeCell ref="Z1:AQ5"/>
    <mergeCell ref="B8:L10"/>
    <mergeCell ref="M8:W10"/>
    <mergeCell ref="Z8:AJ10"/>
    <mergeCell ref="AK8:AU10"/>
  </mergeCells>
  <hyperlinks>
    <hyperlink ref="A1" location="Contents!A1" display="Go Back" xr:uid="{00000000-0004-0000-2800-000000000000}"/>
  </hyperlinks>
  <pageMargins left="0.25" right="0.25"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0">
    <tabColor theme="9" tint="0.79998168889431442"/>
  </sheetPr>
  <dimension ref="A1:AH95"/>
  <sheetViews>
    <sheetView workbookViewId="0"/>
  </sheetViews>
  <sheetFormatPr defaultColWidth="2.88671875" defaultRowHeight="15" customHeight="1" x14ac:dyDescent="0.3"/>
  <sheetData>
    <row r="1" spans="1:34" ht="15" customHeight="1" x14ac:dyDescent="0.3">
      <c r="A1" s="61" t="s">
        <v>201</v>
      </c>
      <c r="B1" s="9" t="s">
        <v>149</v>
      </c>
      <c r="C1" s="301" t="s">
        <v>41</v>
      </c>
      <c r="D1" s="301"/>
      <c r="E1" s="301"/>
      <c r="F1" s="301"/>
      <c r="G1" s="301"/>
      <c r="H1" s="301"/>
      <c r="I1" s="301"/>
      <c r="J1" s="301"/>
      <c r="K1" s="301"/>
      <c r="L1" s="301"/>
      <c r="M1" s="301"/>
      <c r="N1" s="301"/>
      <c r="O1" s="301"/>
      <c r="P1" s="301"/>
      <c r="Q1" s="301"/>
      <c r="R1" s="301"/>
      <c r="S1" s="301"/>
      <c r="T1" s="301"/>
      <c r="U1" s="301"/>
      <c r="V1" s="301"/>
      <c r="W1" s="301"/>
      <c r="X1" s="301"/>
      <c r="Y1" s="301"/>
      <c r="Z1" s="301"/>
      <c r="AA1" s="301"/>
      <c r="AB1" s="3"/>
      <c r="AC1" s="3"/>
      <c r="AD1" s="3"/>
      <c r="AE1" s="3"/>
      <c r="AF1" s="3"/>
      <c r="AG1" s="3"/>
      <c r="AH1" s="3"/>
    </row>
    <row r="2" spans="1:34" ht="15" customHeight="1" x14ac:dyDescent="0.3">
      <c r="A2" s="3"/>
      <c r="B2" s="9" t="s">
        <v>150</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
      <c r="AC2" s="3"/>
      <c r="AD2" s="3"/>
      <c r="AE2" s="3"/>
      <c r="AF2" s="3"/>
      <c r="AG2" s="3"/>
      <c r="AH2" s="3"/>
    </row>
    <row r="3" spans="1:34" ht="15" customHeight="1" x14ac:dyDescent="0.3">
      <c r="A3" s="3"/>
      <c r="B3" s="9" t="s">
        <v>151</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
      <c r="AC3" s="3"/>
      <c r="AD3" s="3"/>
      <c r="AE3" s="3"/>
      <c r="AF3" s="3"/>
      <c r="AG3" s="3"/>
      <c r="AH3" s="3"/>
    </row>
    <row r="4" spans="1:34" ht="15" customHeight="1" x14ac:dyDescent="0.3">
      <c r="A4" s="3"/>
      <c r="B4" s="3"/>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
      <c r="AC4" s="3"/>
      <c r="AD4" s="3"/>
      <c r="AE4" s="3"/>
      <c r="AF4" s="3"/>
      <c r="AG4" s="3"/>
      <c r="AH4" s="3"/>
    </row>
    <row r="5" spans="1:34" ht="15" customHeight="1" x14ac:dyDescent="0.3">
      <c r="A5" s="3"/>
      <c r="B5" s="3"/>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
      <c r="AC5" s="3"/>
      <c r="AD5" s="3"/>
      <c r="AE5" s="3"/>
      <c r="AF5" s="3"/>
      <c r="AG5" s="3"/>
      <c r="AH5" s="3"/>
    </row>
    <row r="6" spans="1:34" ht="15" customHeight="1" x14ac:dyDescent="0.3">
      <c r="A6" s="3"/>
      <c r="B6" s="3"/>
      <c r="C6" s="50"/>
      <c r="D6" s="50"/>
      <c r="E6" s="50"/>
      <c r="F6" s="50"/>
      <c r="G6" s="50"/>
      <c r="H6" s="50"/>
      <c r="I6" s="50"/>
      <c r="J6" s="50"/>
      <c r="K6" s="50"/>
      <c r="L6" s="50"/>
      <c r="M6" s="50"/>
      <c r="N6" s="50"/>
      <c r="O6" s="50"/>
      <c r="P6" s="50"/>
      <c r="Q6" s="50"/>
      <c r="R6" s="50"/>
      <c r="S6" s="50"/>
      <c r="T6" s="50"/>
      <c r="U6" s="50"/>
      <c r="V6" s="50"/>
      <c r="W6" s="50"/>
      <c r="X6" s="50"/>
      <c r="Y6" s="50"/>
      <c r="Z6" s="50"/>
      <c r="AA6" s="50"/>
      <c r="AB6" s="3"/>
      <c r="AC6" s="3"/>
      <c r="AD6" s="3"/>
      <c r="AE6" s="3"/>
      <c r="AF6" s="3"/>
      <c r="AG6" s="3"/>
      <c r="AH6" s="3"/>
    </row>
    <row r="7" spans="1:34" ht="15" customHeight="1" x14ac:dyDescent="0.3">
      <c r="A7" s="3"/>
      <c r="B7" s="3"/>
      <c r="C7" s="3" t="s">
        <v>0</v>
      </c>
      <c r="D7" s="3"/>
      <c r="E7" s="3"/>
      <c r="F7" s="3"/>
      <c r="G7" s="3"/>
      <c r="H7" s="3"/>
      <c r="I7" s="3"/>
      <c r="J7" s="3"/>
      <c r="K7" s="9" t="s">
        <v>152</v>
      </c>
      <c r="L7" s="3"/>
      <c r="M7" s="3" t="s">
        <v>1</v>
      </c>
      <c r="N7" s="9">
        <f ca="1">RANDBETWEEN(5,8)</f>
        <v>5</v>
      </c>
      <c r="O7" s="9">
        <f ca="1">RANDBETWEEN(2,4)</f>
        <v>4</v>
      </c>
      <c r="P7" s="9"/>
      <c r="Q7" s="9"/>
      <c r="R7" s="9"/>
      <c r="S7" s="9"/>
      <c r="T7" s="9"/>
      <c r="U7" s="9" t="str">
        <f ca="1">INDEX(Units,RANDBETWEEN(1,3))</f>
        <v>m</v>
      </c>
      <c r="V7" s="3"/>
      <c r="W7" s="3" t="s">
        <v>2</v>
      </c>
      <c r="X7" s="9">
        <f ca="1">RANDBETWEEN(2,6)</f>
        <v>6</v>
      </c>
      <c r="Y7" s="9"/>
      <c r="Z7" s="9"/>
      <c r="AA7" s="9"/>
      <c r="AB7" s="9"/>
      <c r="AC7" s="9"/>
      <c r="AD7" s="9"/>
      <c r="AE7" s="9" t="str">
        <f ca="1">INDEX(Units,RANDBETWEEN(1,3))</f>
        <v>mm</v>
      </c>
      <c r="AF7" s="9"/>
      <c r="AG7" s="3"/>
      <c r="AH7" s="3"/>
    </row>
    <row r="8" spans="1:34" ht="15" customHeight="1" x14ac:dyDescent="0.3">
      <c r="A8" s="3"/>
      <c r="B8" s="3"/>
      <c r="C8" s="4"/>
      <c r="D8" s="4"/>
      <c r="E8" s="4"/>
      <c r="F8" s="4"/>
      <c r="G8" s="4"/>
      <c r="H8" s="4"/>
      <c r="I8" s="4"/>
      <c r="J8" s="4"/>
      <c r="K8" s="4"/>
      <c r="L8" s="4"/>
      <c r="M8" s="3"/>
      <c r="N8" s="3"/>
      <c r="O8" s="3"/>
      <c r="P8" s="3"/>
      <c r="Q8" s="232" t="str">
        <f ca="1">CONCATENATE(N7,U7)</f>
        <v>5m</v>
      </c>
      <c r="R8" s="232"/>
      <c r="S8" s="232"/>
      <c r="T8" s="232"/>
      <c r="U8" s="3"/>
      <c r="V8" s="3"/>
      <c r="W8" s="3"/>
      <c r="X8" s="3"/>
      <c r="Y8" s="3"/>
      <c r="Z8" s="3"/>
      <c r="AA8" s="3"/>
      <c r="AB8" s="3"/>
      <c r="AC8" s="3"/>
      <c r="AD8" s="3"/>
      <c r="AE8" s="3"/>
      <c r="AF8" s="3"/>
      <c r="AG8" s="3"/>
      <c r="AH8" s="3"/>
    </row>
    <row r="9" spans="1:34" ht="15" customHeight="1" x14ac:dyDescent="0.3">
      <c r="A9" s="3"/>
      <c r="B9" s="3"/>
      <c r="C9" s="4"/>
      <c r="D9" s="299">
        <f ca="1">RANDBETWEEN(0,1)</f>
        <v>0</v>
      </c>
      <c r="E9" s="299"/>
      <c r="F9" s="299">
        <v>1</v>
      </c>
      <c r="G9" s="299"/>
      <c r="H9" s="299">
        <f ca="1">RANDBETWEEN(0,1)</f>
        <v>1</v>
      </c>
      <c r="I9" s="299"/>
      <c r="J9" s="4"/>
      <c r="K9" s="4"/>
      <c r="L9" s="4"/>
      <c r="M9" s="3"/>
      <c r="N9" s="3"/>
      <c r="O9" s="3"/>
      <c r="P9" s="3"/>
      <c r="Q9" s="232"/>
      <c r="R9" s="232"/>
      <c r="S9" s="232"/>
      <c r="T9" s="232"/>
      <c r="U9" s="3"/>
      <c r="V9" s="3"/>
      <c r="W9" s="3"/>
      <c r="X9" s="3"/>
      <c r="Y9" s="3"/>
      <c r="Z9" s="3"/>
      <c r="AA9" s="3"/>
      <c r="AB9" s="3"/>
      <c r="AC9" s="3"/>
      <c r="AD9" s="3"/>
      <c r="AE9" s="3"/>
      <c r="AF9" s="3"/>
      <c r="AG9" s="3"/>
      <c r="AH9" s="3"/>
    </row>
    <row r="10" spans="1:34" ht="15" customHeight="1" x14ac:dyDescent="0.3">
      <c r="A10" s="3"/>
      <c r="B10" s="3"/>
      <c r="C10" s="4"/>
      <c r="D10" s="299"/>
      <c r="E10" s="299"/>
      <c r="F10" s="299"/>
      <c r="G10" s="299"/>
      <c r="H10" s="299"/>
      <c r="I10" s="299"/>
      <c r="J10" s="4"/>
      <c r="K10" s="4"/>
      <c r="L10" s="4"/>
      <c r="M10" s="3"/>
      <c r="N10" s="3"/>
      <c r="O10" s="3"/>
      <c r="P10" s="3"/>
      <c r="Q10" s="3"/>
      <c r="R10" s="3"/>
      <c r="S10" s="3"/>
      <c r="T10" s="3"/>
      <c r="U10" s="3"/>
      <c r="V10" s="3"/>
      <c r="W10" s="3"/>
      <c r="X10" s="3"/>
      <c r="Y10" s="3"/>
      <c r="Z10" s="3"/>
      <c r="AA10" s="3"/>
      <c r="AB10" s="3"/>
      <c r="AC10" s="3"/>
      <c r="AD10" s="3"/>
      <c r="AE10" s="3"/>
      <c r="AF10" s="3"/>
      <c r="AG10" s="3"/>
      <c r="AH10" s="3"/>
    </row>
    <row r="11" spans="1:34" ht="15" customHeight="1" x14ac:dyDescent="0.3">
      <c r="A11" s="3"/>
      <c r="B11" s="3"/>
      <c r="C11" s="4"/>
      <c r="D11" s="299">
        <v>1</v>
      </c>
      <c r="E11" s="299"/>
      <c r="F11" s="299">
        <v>1</v>
      </c>
      <c r="G11" s="299"/>
      <c r="H11" s="299">
        <v>1</v>
      </c>
      <c r="I11" s="299"/>
      <c r="J11" s="4"/>
      <c r="K11" s="4"/>
      <c r="L11" s="302" t="str">
        <f ca="1">CONCATENATE(O7,U7)</f>
        <v>4m</v>
      </c>
      <c r="M11" s="302"/>
      <c r="N11" s="302"/>
      <c r="O11" s="3"/>
      <c r="P11" s="3"/>
      <c r="Q11" s="3"/>
      <c r="R11" s="3"/>
      <c r="S11" s="3"/>
      <c r="T11" s="3"/>
      <c r="U11" s="3"/>
      <c r="V11" s="3"/>
      <c r="W11" s="3"/>
      <c r="X11" s="232" t="str">
        <f ca="1">CONCATENATE(X7,AE7)</f>
        <v>6mm</v>
      </c>
      <c r="Y11" s="232"/>
      <c r="Z11" s="232"/>
      <c r="AA11" s="3"/>
      <c r="AB11" s="3"/>
      <c r="AC11" s="3"/>
      <c r="AD11" s="3"/>
      <c r="AE11" s="3"/>
      <c r="AF11" s="3"/>
      <c r="AG11" s="3"/>
      <c r="AH11" s="3"/>
    </row>
    <row r="12" spans="1:34" ht="15" customHeight="1" x14ac:dyDescent="0.3">
      <c r="A12" s="3"/>
      <c r="B12" s="3"/>
      <c r="C12" s="4"/>
      <c r="D12" s="299"/>
      <c r="E12" s="299"/>
      <c r="F12" s="299"/>
      <c r="G12" s="299"/>
      <c r="H12" s="299"/>
      <c r="I12" s="299"/>
      <c r="J12" s="4"/>
      <c r="K12" s="4"/>
      <c r="L12" s="302"/>
      <c r="M12" s="302"/>
      <c r="N12" s="302"/>
      <c r="O12" s="3"/>
      <c r="P12" s="3"/>
      <c r="Q12" s="3"/>
      <c r="R12" s="3"/>
      <c r="S12" s="3"/>
      <c r="T12" s="3"/>
      <c r="U12" s="3"/>
      <c r="V12" s="3"/>
      <c r="W12" s="3"/>
      <c r="X12" s="232"/>
      <c r="Y12" s="232"/>
      <c r="Z12" s="232"/>
      <c r="AA12" s="3"/>
      <c r="AB12" s="3"/>
      <c r="AC12" s="3"/>
      <c r="AD12" s="3"/>
      <c r="AE12" s="3"/>
      <c r="AF12" s="3"/>
      <c r="AG12" s="3"/>
      <c r="AH12" s="3"/>
    </row>
    <row r="13" spans="1:34" ht="15" customHeight="1" x14ac:dyDescent="0.3">
      <c r="A13" s="3"/>
      <c r="B13" s="3"/>
      <c r="C13" s="4"/>
      <c r="D13" s="299">
        <f ca="1">RANDBETWEEN(0,1)</f>
        <v>1</v>
      </c>
      <c r="E13" s="299"/>
      <c r="F13" s="299">
        <f ca="1">RANDBETWEEN(0,1)</f>
        <v>0</v>
      </c>
      <c r="G13" s="299"/>
      <c r="H13" s="299">
        <f ca="1">RANDBETWEEN(0,1)</f>
        <v>1</v>
      </c>
      <c r="I13" s="299"/>
      <c r="J13" s="4"/>
      <c r="K13" s="4"/>
      <c r="L13" s="4"/>
      <c r="M13" s="3"/>
      <c r="N13" s="3"/>
      <c r="O13" s="3"/>
      <c r="P13" s="3"/>
      <c r="Q13" s="3"/>
      <c r="R13" s="3"/>
      <c r="S13" s="3"/>
      <c r="T13" s="3"/>
      <c r="U13" s="3"/>
      <c r="V13" s="3"/>
      <c r="W13" s="3"/>
      <c r="X13" s="3"/>
      <c r="Y13" s="3"/>
      <c r="Z13" s="3"/>
      <c r="AA13" s="3"/>
      <c r="AB13" s="3"/>
      <c r="AC13" s="3"/>
      <c r="AD13" s="3"/>
      <c r="AE13" s="3"/>
      <c r="AF13" s="3"/>
      <c r="AG13" s="3"/>
      <c r="AH13" s="3"/>
    </row>
    <row r="14" spans="1:34" ht="15" customHeight="1" x14ac:dyDescent="0.3">
      <c r="A14" s="3"/>
      <c r="B14" s="3"/>
      <c r="C14" s="4"/>
      <c r="D14" s="299"/>
      <c r="E14" s="299"/>
      <c r="F14" s="299"/>
      <c r="G14" s="299"/>
      <c r="H14" s="299"/>
      <c r="I14" s="299"/>
      <c r="J14" s="4"/>
      <c r="K14" s="4"/>
      <c r="L14" s="4"/>
      <c r="M14" s="3"/>
      <c r="N14" s="3"/>
      <c r="O14" s="3"/>
      <c r="P14" s="3"/>
      <c r="Q14" s="3"/>
      <c r="R14" s="3"/>
      <c r="S14" s="3"/>
      <c r="T14" s="3"/>
      <c r="U14" s="3"/>
      <c r="V14" s="3"/>
      <c r="W14" s="3"/>
      <c r="X14" s="3"/>
      <c r="Y14" s="3"/>
      <c r="Z14" s="3"/>
      <c r="AA14" s="3"/>
      <c r="AB14" s="3"/>
      <c r="AC14" s="3"/>
      <c r="AD14" s="3"/>
      <c r="AE14" s="3"/>
      <c r="AF14" s="3"/>
      <c r="AG14" s="3"/>
      <c r="AH14" s="3"/>
    </row>
    <row r="15" spans="1:34" ht="15" customHeight="1" x14ac:dyDescent="0.3">
      <c r="A15" s="3"/>
      <c r="B15" s="3"/>
      <c r="C15" s="4"/>
      <c r="D15" s="4"/>
      <c r="E15" s="4"/>
      <c r="F15" s="4"/>
      <c r="G15" s="4"/>
      <c r="H15" s="4"/>
      <c r="I15" s="4"/>
      <c r="J15" s="4"/>
      <c r="K15" s="4"/>
      <c r="L15" s="4"/>
      <c r="M15" s="3"/>
      <c r="N15" s="3"/>
      <c r="O15" s="3"/>
      <c r="P15" s="3"/>
      <c r="Q15" s="3"/>
      <c r="R15" s="3"/>
      <c r="S15" s="3"/>
      <c r="T15" s="3"/>
      <c r="U15" s="3"/>
      <c r="V15" s="3"/>
      <c r="W15" s="3"/>
      <c r="X15" s="3"/>
      <c r="Y15" s="3"/>
      <c r="Z15" s="3"/>
      <c r="AA15" s="3"/>
      <c r="AB15" s="3"/>
      <c r="AC15" s="3"/>
      <c r="AD15" s="3"/>
      <c r="AE15" s="3"/>
      <c r="AF15" s="3"/>
      <c r="AG15" s="3"/>
      <c r="AH15" s="3"/>
    </row>
    <row r="16" spans="1:34" ht="15" customHeight="1" x14ac:dyDescent="0.3">
      <c r="A16" s="3"/>
      <c r="B16" s="3"/>
      <c r="C16" s="4"/>
      <c r="D16" s="4"/>
      <c r="E16" s="4"/>
      <c r="F16" s="4"/>
      <c r="G16" s="4"/>
      <c r="H16" s="4"/>
      <c r="I16" s="4"/>
      <c r="J16" s="4"/>
      <c r="K16" s="4"/>
      <c r="L16" s="4"/>
      <c r="M16" s="3"/>
      <c r="N16" s="3"/>
      <c r="O16" s="3"/>
      <c r="P16" s="3"/>
      <c r="Q16" s="3"/>
      <c r="R16" s="3"/>
      <c r="S16" s="3"/>
      <c r="T16" s="3"/>
      <c r="U16" s="3"/>
      <c r="V16" s="3"/>
      <c r="W16" s="3"/>
      <c r="X16" s="3"/>
      <c r="Y16" s="3"/>
      <c r="Z16" s="3"/>
      <c r="AA16" s="3"/>
      <c r="AB16" s="3"/>
      <c r="AC16" s="3"/>
      <c r="AD16" s="3"/>
      <c r="AE16" s="3"/>
      <c r="AF16" s="3"/>
      <c r="AG16" s="3"/>
      <c r="AH16" s="3"/>
    </row>
    <row r="17" spans="3:34" ht="15" customHeight="1" x14ac:dyDescent="0.3">
      <c r="C17" s="3" t="s">
        <v>3</v>
      </c>
      <c r="D17" s="9">
        <f ca="1">RANDBETWEEN(5,9)</f>
        <v>8</v>
      </c>
      <c r="E17" s="9">
        <f ca="1">RANDBETWEEN(10,15)</f>
        <v>13</v>
      </c>
      <c r="F17" s="9"/>
      <c r="G17" s="9"/>
      <c r="H17" s="9"/>
      <c r="I17" s="9"/>
      <c r="J17" s="9"/>
      <c r="K17" s="9" t="str">
        <f ca="1">INDEX(Units,RANDBETWEEN(1,3))</f>
        <v>mm</v>
      </c>
      <c r="L17" s="9"/>
      <c r="M17" s="3" t="s">
        <v>4</v>
      </c>
      <c r="N17" s="9">
        <f ca="1">RANDBETWEEN(2,3)*2</f>
        <v>4</v>
      </c>
      <c r="O17" s="9">
        <f ca="1">RANDBETWEEN(7,12)</f>
        <v>12</v>
      </c>
      <c r="P17" s="9"/>
      <c r="Q17" s="9"/>
      <c r="R17" s="9"/>
      <c r="S17" s="9"/>
      <c r="T17" s="9"/>
      <c r="U17" s="9" t="str">
        <f ca="1">INDEX(Units,RANDBETWEEN(1,3))</f>
        <v>m</v>
      </c>
      <c r="V17" s="3"/>
      <c r="W17" t="s">
        <v>5</v>
      </c>
      <c r="AE17" t="str">
        <f ca="1">INDEX(Units,RANDBETWEEN(1,3))</f>
        <v>cm</v>
      </c>
      <c r="AG17" s="3"/>
      <c r="AH17" s="3"/>
    </row>
    <row r="18" spans="3:34" ht="15" customHeight="1" x14ac:dyDescent="0.3">
      <c r="C18" s="3"/>
      <c r="D18" s="3"/>
      <c r="E18" s="4"/>
      <c r="F18" s="300" t="str">
        <f ca="1">CONCATENATE(D17,K17)</f>
        <v>8mm</v>
      </c>
      <c r="G18" s="300"/>
      <c r="H18" s="300"/>
      <c r="I18" s="300"/>
      <c r="J18" s="300"/>
      <c r="K18" s="3"/>
      <c r="L18" s="3"/>
      <c r="M18" s="3"/>
      <c r="N18" s="3"/>
      <c r="O18" s="3"/>
      <c r="P18" s="3"/>
      <c r="Q18" s="3"/>
      <c r="R18" s="3"/>
      <c r="S18" s="3"/>
      <c r="T18" s="3"/>
      <c r="U18" s="3"/>
      <c r="V18" s="3"/>
      <c r="AG18" s="3"/>
      <c r="AH18" s="3"/>
    </row>
    <row r="19" spans="3:34" ht="15" customHeight="1" x14ac:dyDescent="0.3">
      <c r="C19" s="3"/>
      <c r="D19" s="3"/>
      <c r="E19" s="4"/>
      <c r="F19" s="300"/>
      <c r="G19" s="300"/>
      <c r="H19" s="300"/>
      <c r="I19" s="300"/>
      <c r="J19" s="300"/>
      <c r="K19" s="3"/>
      <c r="L19" s="3"/>
      <c r="M19" s="232" t="str">
        <f ca="1">CONCATENATE(N17,U17)</f>
        <v>4m</v>
      </c>
      <c r="N19" s="232"/>
      <c r="O19" s="232"/>
      <c r="P19" s="3"/>
      <c r="Q19" s="3"/>
      <c r="R19" s="3"/>
      <c r="S19" s="3"/>
      <c r="T19" s="3"/>
      <c r="U19" s="3"/>
      <c r="V19" s="3"/>
      <c r="AG19" s="3"/>
      <c r="AH19" s="3"/>
    </row>
    <row r="20" spans="3:34" ht="15" customHeight="1" x14ac:dyDescent="0.3">
      <c r="C20" s="3"/>
      <c r="D20" s="3"/>
      <c r="E20" s="3"/>
      <c r="F20" s="3"/>
      <c r="G20" s="3"/>
      <c r="H20" s="3"/>
      <c r="I20" s="3"/>
      <c r="J20" s="3"/>
      <c r="K20" s="3"/>
      <c r="L20" s="3"/>
      <c r="M20" s="232"/>
      <c r="N20" s="232"/>
      <c r="O20" s="232"/>
      <c r="P20" s="3"/>
      <c r="Q20" s="3"/>
      <c r="R20" s="3"/>
      <c r="S20" s="3"/>
      <c r="T20" s="3"/>
      <c r="U20" s="3"/>
      <c r="V20" s="3"/>
      <c r="AG20" s="3"/>
      <c r="AH20" s="3"/>
    </row>
    <row r="21" spans="3:34" ht="15" customHeight="1" x14ac:dyDescent="0.3">
      <c r="C21" s="3"/>
      <c r="D21" s="3"/>
      <c r="E21" s="3"/>
      <c r="F21" s="3"/>
      <c r="G21" s="3"/>
      <c r="H21" s="3"/>
      <c r="I21" s="3"/>
      <c r="J21" s="3"/>
      <c r="K21" s="3"/>
      <c r="L21" s="3"/>
      <c r="M21" s="232"/>
      <c r="N21" s="232"/>
      <c r="O21" s="232"/>
      <c r="P21" s="3"/>
      <c r="Q21" s="3"/>
      <c r="R21" s="3"/>
      <c r="S21" s="3"/>
      <c r="T21" s="3"/>
      <c r="U21" s="3"/>
      <c r="V21" s="3"/>
      <c r="AG21" s="3"/>
      <c r="AH21" s="3"/>
    </row>
    <row r="22" spans="3:34" ht="15" customHeight="1" x14ac:dyDescent="0.3">
      <c r="C22" s="232" t="str">
        <f ca="1">CONCATENATE(E17,K17)</f>
        <v>13mm</v>
      </c>
      <c r="D22" s="232"/>
      <c r="E22" s="232"/>
      <c r="F22" s="3"/>
      <c r="G22" s="3"/>
      <c r="H22" s="3"/>
      <c r="I22" s="3"/>
      <c r="J22" s="3"/>
      <c r="K22" s="3"/>
      <c r="L22" s="3"/>
      <c r="M22" s="232"/>
      <c r="N22" s="232"/>
      <c r="O22" s="232"/>
      <c r="P22" s="3"/>
      <c r="Q22" s="3"/>
      <c r="R22" s="3"/>
      <c r="S22" s="3"/>
      <c r="T22" s="3"/>
      <c r="U22" s="3"/>
      <c r="V22" s="3"/>
      <c r="AG22" s="3"/>
      <c r="AH22" s="3"/>
    </row>
    <row r="23" spans="3:34" ht="15" customHeight="1" x14ac:dyDescent="0.3">
      <c r="C23" s="232"/>
      <c r="D23" s="232"/>
      <c r="E23" s="232"/>
      <c r="F23" s="3"/>
      <c r="G23" s="3"/>
      <c r="H23" s="3"/>
      <c r="I23" s="3"/>
      <c r="J23" s="3"/>
      <c r="K23" s="3"/>
      <c r="L23" s="3"/>
      <c r="M23" s="232"/>
      <c r="N23" s="232"/>
      <c r="O23" s="232"/>
      <c r="P23" s="3"/>
      <c r="Q23" s="3"/>
      <c r="R23" s="3"/>
      <c r="S23" s="3"/>
      <c r="T23" s="3"/>
      <c r="U23" s="3"/>
      <c r="V23" s="3"/>
      <c r="AG23" s="3"/>
      <c r="AH23" s="3"/>
    </row>
    <row r="24" spans="3:34" ht="15" customHeight="1" x14ac:dyDescent="0.3">
      <c r="C24" s="3"/>
      <c r="D24" s="3"/>
      <c r="E24" s="3"/>
      <c r="F24" s="3"/>
      <c r="G24" s="3"/>
      <c r="H24" s="3"/>
      <c r="I24" s="3"/>
      <c r="J24" s="3"/>
      <c r="K24" s="3"/>
      <c r="L24" s="3"/>
      <c r="M24" s="232"/>
      <c r="N24" s="232"/>
      <c r="O24" s="232"/>
      <c r="P24" s="3"/>
      <c r="Q24" s="300" t="str">
        <f ca="1">CONCATENATE(O17,U17)</f>
        <v>12m</v>
      </c>
      <c r="R24" s="300"/>
      <c r="S24" s="300"/>
      <c r="T24" s="300"/>
      <c r="U24" s="3"/>
      <c r="V24" s="3"/>
      <c r="AG24" s="3"/>
      <c r="AH24" s="3"/>
    </row>
    <row r="25" spans="3:34" ht="15" customHeight="1" x14ac:dyDescent="0.3">
      <c r="C25" s="3"/>
      <c r="D25" s="3"/>
      <c r="E25" s="3"/>
      <c r="F25" s="3"/>
      <c r="G25" s="3"/>
      <c r="H25" s="3"/>
      <c r="I25" s="3"/>
      <c r="J25" s="3"/>
      <c r="K25" s="3"/>
      <c r="L25" s="3"/>
      <c r="M25" s="3"/>
      <c r="N25" s="3"/>
      <c r="O25" s="3"/>
      <c r="P25" s="3"/>
      <c r="Q25" s="300"/>
      <c r="R25" s="300"/>
      <c r="S25" s="300"/>
      <c r="T25" s="300"/>
      <c r="U25" s="3"/>
      <c r="V25" s="3"/>
      <c r="AG25" s="3"/>
      <c r="AH25" s="3"/>
    </row>
    <row r="26" spans="3:34" ht="15" customHeight="1" x14ac:dyDescent="0.3">
      <c r="C26" s="3"/>
      <c r="D26" s="3"/>
      <c r="E26" s="3"/>
      <c r="F26" s="3"/>
      <c r="G26" s="3"/>
      <c r="H26" s="3"/>
      <c r="I26" s="3"/>
      <c r="J26" s="3"/>
      <c r="K26" s="3"/>
      <c r="L26" s="3"/>
      <c r="M26" s="3"/>
      <c r="N26" s="3"/>
      <c r="O26" s="3"/>
      <c r="P26" s="3"/>
      <c r="Q26" s="300"/>
      <c r="R26" s="300"/>
      <c r="S26" s="300"/>
      <c r="T26" s="300"/>
      <c r="U26" s="3"/>
      <c r="V26" s="3"/>
      <c r="AG26" s="3"/>
      <c r="AH26" s="3"/>
    </row>
    <row r="27" spans="3:34" ht="15" customHeight="1" x14ac:dyDescent="0.3">
      <c r="C27" t="s">
        <v>6</v>
      </c>
      <c r="K27" t="str">
        <f ca="1">INDEX(Units,RANDBETWEEN(1,3))</f>
        <v>m</v>
      </c>
      <c r="M27" t="s">
        <v>7</v>
      </c>
      <c r="U27" t="str">
        <f ca="1">INDEX(Units,RANDBETWEEN(1,3))</f>
        <v>m</v>
      </c>
      <c r="W27" t="s">
        <v>8</v>
      </c>
      <c r="AE27" t="str">
        <f ca="1">INDEX(Units,RANDBETWEEN(1,3))</f>
        <v>cm</v>
      </c>
      <c r="AG27" s="3"/>
      <c r="AH27" s="3"/>
    </row>
    <row r="28" spans="3:34" ht="15" customHeight="1" x14ac:dyDescent="0.3">
      <c r="AG28" s="3"/>
      <c r="AH28" s="3"/>
    </row>
    <row r="29" spans="3:34" ht="15" customHeight="1" x14ac:dyDescent="0.3">
      <c r="AG29" s="3"/>
      <c r="AH29" s="3"/>
    </row>
    <row r="30" spans="3:34" ht="15" customHeight="1" x14ac:dyDescent="0.3">
      <c r="AG30" s="3"/>
      <c r="AH30" s="3"/>
    </row>
    <row r="31" spans="3:34" ht="15" customHeight="1" x14ac:dyDescent="0.3">
      <c r="AG31" s="3"/>
      <c r="AH31" s="3"/>
    </row>
    <row r="32" spans="3:34" ht="15" customHeight="1" x14ac:dyDescent="0.3">
      <c r="AG32" s="3"/>
      <c r="AH32" s="3"/>
    </row>
    <row r="33" spans="3:34" ht="15" customHeight="1" x14ac:dyDescent="0.3">
      <c r="AG33" s="3"/>
      <c r="AH33" s="3"/>
    </row>
    <row r="34" spans="3:34" ht="15" customHeight="1" x14ac:dyDescent="0.3">
      <c r="AG34" s="3"/>
      <c r="AH34" s="3"/>
    </row>
    <row r="35" spans="3:34" ht="15" customHeight="1" x14ac:dyDescent="0.3">
      <c r="AG35" s="3"/>
      <c r="AH35" s="3"/>
    </row>
    <row r="36" spans="3:34" ht="15" customHeight="1" x14ac:dyDescent="0.3">
      <c r="AG36" s="3"/>
      <c r="AH36" s="3"/>
    </row>
    <row r="37" spans="3:34" ht="15" customHeight="1" x14ac:dyDescent="0.3">
      <c r="C37" t="s">
        <v>9</v>
      </c>
      <c r="K37" t="str">
        <f ca="1">INDEX(Units,RANDBETWEEN(1,3))</f>
        <v>m</v>
      </c>
      <c r="M37" t="s">
        <v>10</v>
      </c>
      <c r="U37" t="str">
        <f ca="1">INDEX(Units,RANDBETWEEN(1,3))</f>
        <v>m</v>
      </c>
      <c r="W37" t="s">
        <v>11</v>
      </c>
      <c r="AE37" t="str">
        <f ca="1">INDEX(Units,RANDBETWEEN(1,3))</f>
        <v>m</v>
      </c>
      <c r="AG37" s="3"/>
      <c r="AH37" s="3"/>
    </row>
    <row r="38" spans="3:34" ht="15" customHeight="1" x14ac:dyDescent="0.3">
      <c r="AG38" s="3"/>
      <c r="AH38" s="3"/>
    </row>
    <row r="39" spans="3:34" ht="15" customHeight="1" x14ac:dyDescent="0.3">
      <c r="AG39" s="3"/>
      <c r="AH39" s="3"/>
    </row>
    <row r="40" spans="3:34" ht="15" customHeight="1" x14ac:dyDescent="0.3">
      <c r="AG40" s="3"/>
      <c r="AH40" s="3"/>
    </row>
    <row r="41" spans="3:34" ht="15" customHeight="1" x14ac:dyDescent="0.3">
      <c r="AG41" s="3"/>
      <c r="AH41" s="3"/>
    </row>
    <row r="42" spans="3:34" ht="15" customHeight="1" x14ac:dyDescent="0.3">
      <c r="AG42" s="3"/>
      <c r="AH42" s="3"/>
    </row>
    <row r="43" spans="3:34" ht="15" customHeight="1" x14ac:dyDescent="0.3">
      <c r="AG43" s="3"/>
      <c r="AH43" s="3"/>
    </row>
    <row r="44" spans="3:34" ht="15" customHeight="1" x14ac:dyDescent="0.3">
      <c r="AG44" s="3"/>
      <c r="AH44" s="3"/>
    </row>
    <row r="45" spans="3:34" ht="15" customHeight="1" x14ac:dyDescent="0.3">
      <c r="AG45" s="3"/>
      <c r="AH45" s="3"/>
    </row>
    <row r="46" spans="3:34" ht="15" customHeight="1" x14ac:dyDescent="0.3">
      <c r="AG46" s="3"/>
      <c r="AH46" s="3"/>
    </row>
    <row r="47" spans="3:34" ht="15" customHeight="1" x14ac:dyDescent="0.3">
      <c r="AG47" s="3"/>
      <c r="AH47" s="3"/>
    </row>
    <row r="48" spans="3:34" ht="15" customHeight="1" x14ac:dyDescent="0.3">
      <c r="AG48" s="3"/>
      <c r="AH48" s="3"/>
    </row>
    <row r="49" spans="1:34" ht="15" customHeight="1" x14ac:dyDescent="0.3">
      <c r="A49" s="9"/>
      <c r="B49" s="9"/>
      <c r="C49" s="231" t="str">
        <f>CONCATENATE(C1," Answer Key")</f>
        <v>Area of 2D Shapes Answer Key</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1"/>
      <c r="AC49" s="1"/>
      <c r="AD49" s="1"/>
      <c r="AE49" s="1"/>
      <c r="AF49" s="1"/>
      <c r="AG49" s="9"/>
      <c r="AH49" s="9"/>
    </row>
    <row r="50" spans="1:34" ht="15" customHeight="1" x14ac:dyDescent="0.3">
      <c r="A50" s="9"/>
      <c r="B50" s="9"/>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1"/>
      <c r="AC50" s="1"/>
      <c r="AD50" s="1"/>
      <c r="AE50" s="1"/>
      <c r="AF50" s="1"/>
      <c r="AG50" s="9"/>
      <c r="AH50" s="9"/>
    </row>
    <row r="51" spans="1:34" ht="15" customHeight="1" x14ac:dyDescent="0.3">
      <c r="A51" s="9"/>
      <c r="B51" s="9"/>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1"/>
      <c r="AC51" s="1"/>
      <c r="AD51" s="1"/>
      <c r="AE51" s="1"/>
      <c r="AF51" s="1"/>
      <c r="AG51" s="9"/>
      <c r="AH51" s="9"/>
    </row>
    <row r="52" spans="1:34" ht="15" customHeight="1" x14ac:dyDescent="0.3">
      <c r="A52" s="9"/>
      <c r="B52" s="9"/>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1"/>
      <c r="AC52" s="1"/>
      <c r="AD52" s="1"/>
      <c r="AE52" s="1"/>
      <c r="AF52" s="1"/>
      <c r="AG52" s="9"/>
      <c r="AH52" s="9"/>
    </row>
    <row r="53" spans="1:34" ht="15" customHeight="1" x14ac:dyDescent="0.3">
      <c r="A53" s="9"/>
      <c r="B53" s="9"/>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1"/>
      <c r="AC53" s="1"/>
      <c r="AD53" s="1"/>
      <c r="AE53" s="1"/>
      <c r="AF53" s="1"/>
      <c r="AG53" s="9"/>
      <c r="AH53" s="9"/>
    </row>
    <row r="54" spans="1:34" ht="15" customHeight="1" x14ac:dyDescent="0.3">
      <c r="A54" s="9"/>
      <c r="B54" s="9"/>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1"/>
      <c r="AC54" s="1"/>
      <c r="AD54" s="1"/>
      <c r="AE54" s="1"/>
      <c r="AF54" s="1"/>
      <c r="AG54" s="9"/>
      <c r="AH54" s="9"/>
    </row>
    <row r="55" spans="1:34" ht="15" customHeight="1" x14ac:dyDescent="0.3">
      <c r="A55" s="9"/>
      <c r="B55" s="9"/>
      <c r="C55" s="1" t="s">
        <v>0</v>
      </c>
      <c r="D55" s="1"/>
      <c r="E55" s="1"/>
      <c r="F55" s="1"/>
      <c r="G55" s="1"/>
      <c r="H55" s="1"/>
      <c r="I55" s="1"/>
      <c r="J55" s="1"/>
      <c r="K55" s="1"/>
      <c r="L55" s="1"/>
      <c r="M55" s="1" t="s">
        <v>1</v>
      </c>
      <c r="N55" s="1"/>
      <c r="O55" s="1"/>
      <c r="P55" s="1"/>
      <c r="Q55" s="1"/>
      <c r="R55" s="1"/>
      <c r="S55" s="1"/>
      <c r="T55" s="1"/>
      <c r="U55" s="1"/>
      <c r="V55" s="1"/>
      <c r="W55" s="1" t="s">
        <v>2</v>
      </c>
      <c r="X55" s="1"/>
      <c r="Y55" s="1"/>
      <c r="Z55" s="1"/>
      <c r="AA55" s="1"/>
      <c r="AB55" s="1"/>
      <c r="AC55" s="1"/>
      <c r="AD55" s="1"/>
      <c r="AE55" s="1"/>
      <c r="AF55" s="1"/>
      <c r="AG55" s="9"/>
      <c r="AH55" s="9"/>
    </row>
    <row r="56" spans="1:34" ht="15" customHeight="1" x14ac:dyDescent="0.3">
      <c r="A56" s="9"/>
      <c r="B56" s="9"/>
      <c r="C56" s="298" t="str">
        <f ca="1">CONCATENATE(SUM(D9:I14)," ",K7,"²")</f>
        <v>7 units²</v>
      </c>
      <c r="D56" s="298"/>
      <c r="E56" s="298"/>
      <c r="F56" s="298"/>
      <c r="G56" s="298"/>
      <c r="H56" s="298"/>
      <c r="I56" s="298"/>
      <c r="J56" s="298"/>
      <c r="K56" s="298"/>
      <c r="L56" s="298"/>
      <c r="M56" s="298" t="str">
        <f ca="1">CONCATENATE(N7*O7," ",U7,"²")</f>
        <v>20 m²</v>
      </c>
      <c r="N56" s="298"/>
      <c r="O56" s="298"/>
      <c r="P56" s="298"/>
      <c r="Q56" s="298"/>
      <c r="R56" s="298"/>
      <c r="S56" s="298"/>
      <c r="T56" s="298"/>
      <c r="U56" s="298"/>
      <c r="V56" s="298"/>
      <c r="W56" s="298" t="str">
        <f ca="1">CONCATENATE(X7^2," ",AE7,"²")</f>
        <v>36 mm²</v>
      </c>
      <c r="X56" s="298"/>
      <c r="Y56" s="298"/>
      <c r="Z56" s="298"/>
      <c r="AA56" s="298"/>
      <c r="AB56" s="298"/>
      <c r="AC56" s="298"/>
      <c r="AD56" s="298"/>
      <c r="AE56" s="298"/>
      <c r="AF56" s="298"/>
      <c r="AG56" s="9"/>
      <c r="AH56" s="9"/>
    </row>
    <row r="57" spans="1:34" ht="15" customHeight="1" x14ac:dyDescent="0.3">
      <c r="A57" s="9"/>
      <c r="B57" s="9"/>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9"/>
      <c r="AH57" s="9"/>
    </row>
    <row r="58" spans="1:34" ht="15" customHeight="1" x14ac:dyDescent="0.3">
      <c r="A58" s="9"/>
      <c r="B58" s="9"/>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9"/>
      <c r="AH58" s="9"/>
    </row>
    <row r="59" spans="1:34" ht="15" customHeight="1" x14ac:dyDescent="0.3">
      <c r="A59" s="9"/>
      <c r="B59" s="9"/>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9"/>
      <c r="AH59" s="9"/>
    </row>
    <row r="60" spans="1:34" ht="15" customHeight="1" x14ac:dyDescent="0.3">
      <c r="A60" s="9"/>
      <c r="B60" s="9"/>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9"/>
      <c r="AH60" s="9"/>
    </row>
    <row r="61" spans="1:34" ht="15" customHeight="1" x14ac:dyDescent="0.3">
      <c r="A61" s="9"/>
      <c r="B61" s="9"/>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9"/>
      <c r="AH61" s="9"/>
    </row>
    <row r="62" spans="1:34" ht="15" customHeight="1" x14ac:dyDescent="0.3">
      <c r="A62" s="9"/>
      <c r="B62" s="9"/>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9"/>
      <c r="AH62" s="9"/>
    </row>
    <row r="63" spans="1:34" ht="15" customHeight="1" x14ac:dyDescent="0.3">
      <c r="A63" s="9"/>
      <c r="B63" s="9"/>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9"/>
      <c r="AH63" s="9"/>
    </row>
    <row r="64" spans="1:34" ht="15" customHeight="1" x14ac:dyDescent="0.3">
      <c r="A64" s="9"/>
      <c r="B64" s="9"/>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9"/>
      <c r="AH64" s="9"/>
    </row>
    <row r="65" spans="1:34" ht="15" customHeight="1" x14ac:dyDescent="0.3">
      <c r="A65" s="9"/>
      <c r="B65" s="9"/>
      <c r="C65" s="1" t="s">
        <v>3</v>
      </c>
      <c r="D65" s="1"/>
      <c r="E65" s="1"/>
      <c r="F65" s="1"/>
      <c r="G65" s="1"/>
      <c r="H65" s="1"/>
      <c r="I65" s="1"/>
      <c r="J65" s="1"/>
      <c r="K65" s="1"/>
      <c r="L65" s="1"/>
      <c r="M65" s="1" t="s">
        <v>4</v>
      </c>
      <c r="N65" s="1"/>
      <c r="O65" s="1"/>
      <c r="P65" s="1"/>
      <c r="Q65" s="1"/>
      <c r="R65" s="1"/>
      <c r="S65" s="1"/>
      <c r="T65" s="1"/>
      <c r="U65" s="1"/>
      <c r="V65" s="1"/>
      <c r="W65" s="1" t="s">
        <v>5</v>
      </c>
      <c r="X65" s="1"/>
      <c r="Y65" s="1"/>
      <c r="Z65" s="1"/>
      <c r="AA65" s="1"/>
      <c r="AB65" s="1"/>
      <c r="AC65" s="1"/>
      <c r="AD65" s="1"/>
      <c r="AE65" s="1"/>
      <c r="AF65" s="1"/>
      <c r="AG65" s="9"/>
      <c r="AH65" s="9"/>
    </row>
    <row r="66" spans="1:34" ht="15" customHeight="1" x14ac:dyDescent="0.3">
      <c r="A66" s="9"/>
      <c r="B66" s="9"/>
      <c r="C66" s="298" t="str">
        <f ca="1">CONCATENATE(D17*E17," ",K17,"²")</f>
        <v>104 mm²</v>
      </c>
      <c r="D66" s="298"/>
      <c r="E66" s="298"/>
      <c r="F66" s="298"/>
      <c r="G66" s="298"/>
      <c r="H66" s="298"/>
      <c r="I66" s="298"/>
      <c r="J66" s="298"/>
      <c r="K66" s="298"/>
      <c r="L66" s="298"/>
      <c r="M66" s="298" t="str">
        <f ca="1">CONCATENATE(N17*O17/2," ",U17,"²")</f>
        <v>24 m²</v>
      </c>
      <c r="N66" s="298"/>
      <c r="O66" s="298"/>
      <c r="P66" s="298"/>
      <c r="Q66" s="298"/>
      <c r="R66" s="298"/>
      <c r="S66" s="298"/>
      <c r="T66" s="298"/>
      <c r="U66" s="298"/>
      <c r="V66" s="298"/>
      <c r="W66" s="298"/>
      <c r="X66" s="298"/>
      <c r="Y66" s="298"/>
      <c r="Z66" s="298"/>
      <c r="AA66" s="298"/>
      <c r="AB66" s="298"/>
      <c r="AC66" s="298"/>
      <c r="AD66" s="298"/>
      <c r="AE66" s="298"/>
      <c r="AF66" s="298"/>
      <c r="AG66" s="9"/>
      <c r="AH66" s="9"/>
    </row>
    <row r="67" spans="1:34" ht="15" customHeight="1" x14ac:dyDescent="0.3">
      <c r="A67" s="9"/>
      <c r="B67" s="9"/>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9"/>
      <c r="AH67" s="9"/>
    </row>
    <row r="68" spans="1:34" ht="15" customHeight="1" x14ac:dyDescent="0.3">
      <c r="A68" s="9"/>
      <c r="B68" s="9"/>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9"/>
      <c r="AH68" s="9"/>
    </row>
    <row r="69" spans="1:34" ht="15" customHeight="1" x14ac:dyDescent="0.3">
      <c r="A69" s="9"/>
      <c r="B69" s="9"/>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9"/>
      <c r="AH69" s="9"/>
    </row>
    <row r="70" spans="1:34" ht="15" customHeight="1" x14ac:dyDescent="0.3">
      <c r="A70" s="9"/>
      <c r="B70" s="9"/>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9"/>
      <c r="AH70" s="9"/>
    </row>
    <row r="71" spans="1:34" ht="15" customHeight="1" x14ac:dyDescent="0.3">
      <c r="A71" s="9"/>
      <c r="B71" s="9"/>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9"/>
      <c r="AH71" s="9"/>
    </row>
    <row r="72" spans="1:34" ht="15" customHeight="1" x14ac:dyDescent="0.3">
      <c r="A72" s="9"/>
      <c r="B72" s="9"/>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9"/>
      <c r="AH72" s="9"/>
    </row>
    <row r="73" spans="1:34" ht="15" customHeight="1" x14ac:dyDescent="0.3">
      <c r="A73" s="9"/>
      <c r="B73" s="9"/>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9"/>
      <c r="AH73" s="9"/>
    </row>
    <row r="74" spans="1:34" ht="15" customHeight="1" x14ac:dyDescent="0.3">
      <c r="A74" s="9"/>
      <c r="B74" s="9"/>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9"/>
      <c r="AH74" s="9"/>
    </row>
    <row r="75" spans="1:34" ht="15" customHeight="1" x14ac:dyDescent="0.3">
      <c r="A75" s="9"/>
      <c r="B75" s="9"/>
      <c r="C75" s="1" t="s">
        <v>6</v>
      </c>
      <c r="D75" s="1"/>
      <c r="E75" s="1"/>
      <c r="F75" s="1"/>
      <c r="G75" s="1"/>
      <c r="H75" s="1"/>
      <c r="I75" s="1"/>
      <c r="J75" s="1"/>
      <c r="K75" s="1"/>
      <c r="L75" s="1"/>
      <c r="M75" s="1" t="s">
        <v>7</v>
      </c>
      <c r="N75" s="1"/>
      <c r="O75" s="1"/>
      <c r="P75" s="1"/>
      <c r="Q75" s="1"/>
      <c r="R75" s="1"/>
      <c r="S75" s="1"/>
      <c r="T75" s="1"/>
      <c r="U75" s="1"/>
      <c r="V75" s="1"/>
      <c r="W75" s="1" t="s">
        <v>8</v>
      </c>
      <c r="X75" s="1"/>
      <c r="Y75" s="1"/>
      <c r="Z75" s="1"/>
      <c r="AA75" s="1"/>
      <c r="AB75" s="1"/>
      <c r="AC75" s="1"/>
      <c r="AD75" s="1"/>
      <c r="AE75" s="1"/>
      <c r="AF75" s="1"/>
      <c r="AG75" s="9"/>
      <c r="AH75" s="9"/>
    </row>
    <row r="76" spans="1:34" ht="15" customHeight="1" x14ac:dyDescent="0.3">
      <c r="A76" s="9"/>
      <c r="B76" s="9"/>
      <c r="C76" s="298"/>
      <c r="D76" s="298"/>
      <c r="E76" s="298"/>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8"/>
      <c r="AE76" s="298"/>
      <c r="AF76" s="298"/>
      <c r="AG76" s="9"/>
      <c r="AH76" s="9"/>
    </row>
    <row r="77" spans="1:34" ht="15" customHeight="1" x14ac:dyDescent="0.3">
      <c r="A77" s="9"/>
      <c r="B77" s="9"/>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9"/>
      <c r="AH77" s="9"/>
    </row>
    <row r="78" spans="1:34" ht="15" customHeight="1" x14ac:dyDescent="0.3">
      <c r="A78" s="9"/>
      <c r="B78" s="9"/>
      <c r="C78" s="298"/>
      <c r="D78" s="298"/>
      <c r="E78" s="298"/>
      <c r="F78" s="298"/>
      <c r="G78" s="298"/>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9"/>
      <c r="AH78" s="9"/>
    </row>
    <row r="79" spans="1:34" ht="15" customHeight="1" x14ac:dyDescent="0.3">
      <c r="A79" s="9"/>
      <c r="B79" s="9"/>
      <c r="C79" s="298"/>
      <c r="D79" s="298"/>
      <c r="E79" s="298"/>
      <c r="F79" s="298"/>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9"/>
      <c r="AH79" s="9"/>
    </row>
    <row r="80" spans="1:34" ht="15" customHeight="1" x14ac:dyDescent="0.3">
      <c r="A80" s="9"/>
      <c r="B80" s="9"/>
      <c r="C80" s="298"/>
      <c r="D80" s="298"/>
      <c r="E80" s="298"/>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9"/>
      <c r="AH80" s="9"/>
    </row>
    <row r="81" spans="1:34" ht="15" customHeight="1" x14ac:dyDescent="0.3">
      <c r="A81" s="9"/>
      <c r="B81" s="9"/>
      <c r="C81" s="298"/>
      <c r="D81" s="298"/>
      <c r="E81" s="298"/>
      <c r="F81" s="298"/>
      <c r="G81" s="298"/>
      <c r="H81" s="298"/>
      <c r="I81" s="298"/>
      <c r="J81" s="298"/>
      <c r="K81" s="298"/>
      <c r="L81" s="298"/>
      <c r="M81" s="298"/>
      <c r="N81" s="298"/>
      <c r="O81" s="298"/>
      <c r="P81" s="298"/>
      <c r="Q81" s="298"/>
      <c r="R81" s="298"/>
      <c r="S81" s="298"/>
      <c r="T81" s="298"/>
      <c r="U81" s="298"/>
      <c r="V81" s="298"/>
      <c r="W81" s="298"/>
      <c r="X81" s="298"/>
      <c r="Y81" s="298"/>
      <c r="Z81" s="298"/>
      <c r="AA81" s="298"/>
      <c r="AB81" s="298"/>
      <c r="AC81" s="298"/>
      <c r="AD81" s="298"/>
      <c r="AE81" s="298"/>
      <c r="AF81" s="298"/>
      <c r="AG81" s="9"/>
      <c r="AH81" s="9"/>
    </row>
    <row r="82" spans="1:34" ht="15" customHeight="1" x14ac:dyDescent="0.3">
      <c r="A82" s="9"/>
      <c r="B82" s="9"/>
      <c r="C82" s="298"/>
      <c r="D82" s="298"/>
      <c r="E82" s="298"/>
      <c r="F82" s="298"/>
      <c r="G82" s="298"/>
      <c r="H82" s="298"/>
      <c r="I82" s="298"/>
      <c r="J82" s="298"/>
      <c r="K82" s="298"/>
      <c r="L82" s="298"/>
      <c r="M82" s="298"/>
      <c r="N82" s="298"/>
      <c r="O82" s="298"/>
      <c r="P82" s="298"/>
      <c r="Q82" s="298"/>
      <c r="R82" s="298"/>
      <c r="S82" s="298"/>
      <c r="T82" s="298"/>
      <c r="U82" s="298"/>
      <c r="V82" s="298"/>
      <c r="W82" s="298"/>
      <c r="X82" s="298"/>
      <c r="Y82" s="298"/>
      <c r="Z82" s="298"/>
      <c r="AA82" s="298"/>
      <c r="AB82" s="298"/>
      <c r="AC82" s="298"/>
      <c r="AD82" s="298"/>
      <c r="AE82" s="298"/>
      <c r="AF82" s="298"/>
      <c r="AG82" s="9"/>
      <c r="AH82" s="9"/>
    </row>
    <row r="83" spans="1:34" ht="15" customHeight="1" x14ac:dyDescent="0.3">
      <c r="A83" s="9"/>
      <c r="B83" s="9"/>
      <c r="C83" s="298"/>
      <c r="D83" s="298"/>
      <c r="E83" s="298"/>
      <c r="F83" s="298"/>
      <c r="G83" s="298"/>
      <c r="H83" s="298"/>
      <c r="I83" s="298"/>
      <c r="J83" s="298"/>
      <c r="K83" s="298"/>
      <c r="L83" s="298"/>
      <c r="M83" s="298"/>
      <c r="N83" s="298"/>
      <c r="O83" s="298"/>
      <c r="P83" s="298"/>
      <c r="Q83" s="298"/>
      <c r="R83" s="298"/>
      <c r="S83" s="298"/>
      <c r="T83" s="298"/>
      <c r="U83" s="298"/>
      <c r="V83" s="298"/>
      <c r="W83" s="298"/>
      <c r="X83" s="298"/>
      <c r="Y83" s="298"/>
      <c r="Z83" s="298"/>
      <c r="AA83" s="298"/>
      <c r="AB83" s="298"/>
      <c r="AC83" s="298"/>
      <c r="AD83" s="298"/>
      <c r="AE83" s="298"/>
      <c r="AF83" s="298"/>
      <c r="AG83" s="9"/>
      <c r="AH83" s="9"/>
    </row>
    <row r="84" spans="1:34" ht="15" customHeight="1" x14ac:dyDescent="0.3">
      <c r="A84" s="9"/>
      <c r="B84" s="9"/>
      <c r="C84" s="298"/>
      <c r="D84" s="298"/>
      <c r="E84" s="298"/>
      <c r="F84" s="298"/>
      <c r="G84" s="298"/>
      <c r="H84" s="298"/>
      <c r="I84" s="298"/>
      <c r="J84" s="298"/>
      <c r="K84" s="298"/>
      <c r="L84" s="298"/>
      <c r="M84" s="298"/>
      <c r="N84" s="298"/>
      <c r="O84" s="298"/>
      <c r="P84" s="298"/>
      <c r="Q84" s="298"/>
      <c r="R84" s="298"/>
      <c r="S84" s="298"/>
      <c r="T84" s="298"/>
      <c r="U84" s="298"/>
      <c r="V84" s="298"/>
      <c r="W84" s="298"/>
      <c r="X84" s="298"/>
      <c r="Y84" s="298"/>
      <c r="Z84" s="298"/>
      <c r="AA84" s="298"/>
      <c r="AB84" s="298"/>
      <c r="AC84" s="298"/>
      <c r="AD84" s="298"/>
      <c r="AE84" s="298"/>
      <c r="AF84" s="298"/>
      <c r="AG84" s="9"/>
      <c r="AH84" s="9"/>
    </row>
    <row r="85" spans="1:34" ht="15" customHeight="1" x14ac:dyDescent="0.3">
      <c r="A85" s="9"/>
      <c r="B85" s="9"/>
      <c r="C85" s="1" t="s">
        <v>9</v>
      </c>
      <c r="D85" s="1"/>
      <c r="E85" s="1"/>
      <c r="F85" s="1"/>
      <c r="G85" s="1"/>
      <c r="H85" s="1"/>
      <c r="I85" s="1"/>
      <c r="J85" s="1"/>
      <c r="K85" s="1"/>
      <c r="L85" s="1"/>
      <c r="M85" s="1" t="s">
        <v>10</v>
      </c>
      <c r="N85" s="1"/>
      <c r="O85" s="1"/>
      <c r="P85" s="1"/>
      <c r="Q85" s="1"/>
      <c r="R85" s="1"/>
      <c r="S85" s="1"/>
      <c r="T85" s="1"/>
      <c r="U85" s="1"/>
      <c r="V85" s="1"/>
      <c r="W85" s="1" t="s">
        <v>11</v>
      </c>
      <c r="X85" s="1"/>
      <c r="Y85" s="1"/>
      <c r="Z85" s="1"/>
      <c r="AA85" s="1"/>
      <c r="AB85" s="1"/>
      <c r="AC85" s="1"/>
      <c r="AD85" s="1"/>
      <c r="AE85" s="1"/>
      <c r="AF85" s="1"/>
      <c r="AG85" s="9"/>
      <c r="AH85" s="9"/>
    </row>
    <row r="86" spans="1:34" ht="15" customHeight="1" x14ac:dyDescent="0.3">
      <c r="A86" s="9"/>
      <c r="B86" s="9"/>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9"/>
      <c r="AH86" s="9"/>
    </row>
    <row r="87" spans="1:34" ht="15" customHeight="1" x14ac:dyDescent="0.3">
      <c r="A87" s="9"/>
      <c r="B87" s="9"/>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9"/>
      <c r="AH87" s="9"/>
    </row>
    <row r="88" spans="1:34" ht="15" customHeight="1" x14ac:dyDescent="0.3">
      <c r="A88" s="9"/>
      <c r="B88" s="9"/>
      <c r="C88" s="298"/>
      <c r="D88" s="298"/>
      <c r="E88" s="298"/>
      <c r="F88" s="298"/>
      <c r="G88" s="298"/>
      <c r="H88" s="298"/>
      <c r="I88" s="298"/>
      <c r="J88" s="298"/>
      <c r="K88" s="298"/>
      <c r="L88" s="298"/>
      <c r="M88" s="298"/>
      <c r="N88" s="298"/>
      <c r="O88" s="298"/>
      <c r="P88" s="298"/>
      <c r="Q88" s="298"/>
      <c r="R88" s="298"/>
      <c r="S88" s="298"/>
      <c r="T88" s="298"/>
      <c r="U88" s="298"/>
      <c r="V88" s="298"/>
      <c r="W88" s="298"/>
      <c r="X88" s="298"/>
      <c r="Y88" s="298"/>
      <c r="Z88" s="298"/>
      <c r="AA88" s="298"/>
      <c r="AB88" s="298"/>
      <c r="AC88" s="298"/>
      <c r="AD88" s="298"/>
      <c r="AE88" s="298"/>
      <c r="AF88" s="298"/>
      <c r="AG88" s="9"/>
      <c r="AH88" s="9"/>
    </row>
    <row r="89" spans="1:34" ht="15" customHeight="1" x14ac:dyDescent="0.3">
      <c r="A89" s="9"/>
      <c r="B89" s="9"/>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9"/>
      <c r="AH89" s="9"/>
    </row>
    <row r="90" spans="1:34" ht="15" customHeight="1" x14ac:dyDescent="0.3">
      <c r="A90" s="9"/>
      <c r="B90" s="9"/>
      <c r="C90" s="298"/>
      <c r="D90" s="298"/>
      <c r="E90" s="298"/>
      <c r="F90" s="298"/>
      <c r="G90" s="298"/>
      <c r="H90" s="298"/>
      <c r="I90" s="298"/>
      <c r="J90" s="298"/>
      <c r="K90" s="298"/>
      <c r="L90" s="298"/>
      <c r="M90" s="298"/>
      <c r="N90" s="298"/>
      <c r="O90" s="298"/>
      <c r="P90" s="298"/>
      <c r="Q90" s="298"/>
      <c r="R90" s="298"/>
      <c r="S90" s="298"/>
      <c r="T90" s="298"/>
      <c r="U90" s="298"/>
      <c r="V90" s="298"/>
      <c r="W90" s="298"/>
      <c r="X90" s="298"/>
      <c r="Y90" s="298"/>
      <c r="Z90" s="298"/>
      <c r="AA90" s="298"/>
      <c r="AB90" s="298"/>
      <c r="AC90" s="298"/>
      <c r="AD90" s="298"/>
      <c r="AE90" s="298"/>
      <c r="AF90" s="298"/>
      <c r="AG90" s="9"/>
      <c r="AH90" s="9"/>
    </row>
    <row r="91" spans="1:34" ht="15" customHeight="1" x14ac:dyDescent="0.3">
      <c r="A91" s="9"/>
      <c r="B91" s="9"/>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9"/>
      <c r="AH91" s="9"/>
    </row>
    <row r="92" spans="1:34" ht="15" customHeight="1" x14ac:dyDescent="0.3">
      <c r="A92" s="9"/>
      <c r="B92" s="9"/>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9"/>
      <c r="AH92" s="9"/>
    </row>
    <row r="93" spans="1:34" ht="15" customHeight="1" x14ac:dyDescent="0.3">
      <c r="A93" s="9"/>
      <c r="B93" s="9"/>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9"/>
      <c r="AH93" s="9"/>
    </row>
    <row r="94" spans="1:34" ht="15" customHeight="1" x14ac:dyDescent="0.3">
      <c r="A94" s="9"/>
      <c r="B94" s="9"/>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9"/>
      <c r="AH94" s="9"/>
    </row>
    <row r="95" spans="1:34" ht="15" customHeight="1" x14ac:dyDescent="0.3">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sheetData>
  <mergeCells count="30">
    <mergeCell ref="D11:E12"/>
    <mergeCell ref="F11:G12"/>
    <mergeCell ref="H11:I12"/>
    <mergeCell ref="L11:N12"/>
    <mergeCell ref="X11:Z12"/>
    <mergeCell ref="C1:AA5"/>
    <mergeCell ref="Q8:T9"/>
    <mergeCell ref="D9:E10"/>
    <mergeCell ref="F9:G10"/>
    <mergeCell ref="H9:I10"/>
    <mergeCell ref="C66:L74"/>
    <mergeCell ref="M66:V74"/>
    <mergeCell ref="W66:AF74"/>
    <mergeCell ref="D13:E14"/>
    <mergeCell ref="F13:G14"/>
    <mergeCell ref="H13:I14"/>
    <mergeCell ref="F18:J19"/>
    <mergeCell ref="M19:O24"/>
    <mergeCell ref="C22:E23"/>
    <mergeCell ref="Q24:T26"/>
    <mergeCell ref="C49:AA53"/>
    <mergeCell ref="C56:L64"/>
    <mergeCell ref="M56:V64"/>
    <mergeCell ref="W56:AF64"/>
    <mergeCell ref="C76:L84"/>
    <mergeCell ref="M76:V84"/>
    <mergeCell ref="W76:AF84"/>
    <mergeCell ref="C86:L94"/>
    <mergeCell ref="M86:V94"/>
    <mergeCell ref="W86:AF94"/>
  </mergeCells>
  <conditionalFormatting sqref="D9:I14">
    <cfRule type="cellIs" dxfId="0" priority="1" operator="equal">
      <formula>1</formula>
    </cfRule>
  </conditionalFormatting>
  <hyperlinks>
    <hyperlink ref="A1" location="Contents!A1" display="Go Back" xr:uid="{00000000-0004-0000-2900-000000000000}"/>
  </hyperlinks>
  <pageMargins left="0.25" right="0.25"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sheetPr>
  <dimension ref="A1:AM98"/>
  <sheetViews>
    <sheetView zoomScaleNormal="100" workbookViewId="0"/>
  </sheetViews>
  <sheetFormatPr defaultColWidth="2.88671875" defaultRowHeight="14.4" x14ac:dyDescent="0.3"/>
  <cols>
    <col min="2" max="2" width="2.88671875" customWidth="1"/>
    <col min="5" max="8" width="2.88671875" customWidth="1"/>
    <col min="12" max="12" width="2.88671875" customWidth="1"/>
    <col min="14" max="16" width="2.88671875" customWidth="1"/>
    <col min="21" max="21" width="2.88671875" customWidth="1"/>
    <col min="23" max="25" width="2.88671875" customWidth="1"/>
    <col min="30" max="33" width="2.88671875" customWidth="1"/>
    <col min="39" max="39" width="2.6640625" customWidth="1"/>
    <col min="40" max="41" width="2.88671875" customWidth="1"/>
  </cols>
  <sheetData>
    <row r="1" spans="1:39"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9" x14ac:dyDescent="0.3">
      <c r="A2" s="6"/>
      <c r="B2" s="6"/>
      <c r="C2" s="6"/>
      <c r="D2" s="241" t="s">
        <v>363</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39"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39"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39"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39"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39"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9" x14ac:dyDescent="0.3">
      <c r="A8" s="6"/>
      <c r="B8" s="9"/>
      <c r="C8" s="6"/>
      <c r="D8" s="5" t="s">
        <v>0</v>
      </c>
      <c r="E8" s="8">
        <f ca="1">F8*RANDBETWEEN(8,13)</f>
        <v>630</v>
      </c>
      <c r="F8" s="8">
        <f ca="1">IF(G8="g",RANDBETWEEN(3,8)*10,RANDBETWEEN(1,3)*100)</f>
        <v>70</v>
      </c>
      <c r="G8" s="8" t="s">
        <v>256</v>
      </c>
      <c r="H8" s="8"/>
      <c r="I8" s="5"/>
      <c r="J8" s="5"/>
      <c r="K8" s="5"/>
      <c r="L8" s="5"/>
      <c r="M8" s="5" t="s">
        <v>1</v>
      </c>
      <c r="N8" s="8">
        <f ca="1">RANDBETWEEN(5,15)*20</f>
        <v>200</v>
      </c>
      <c r="O8" s="8">
        <f ca="1">RANDBETWEEN(3,4)*20</f>
        <v>80</v>
      </c>
      <c r="P8" s="8"/>
      <c r="Q8" s="5"/>
      <c r="R8" s="5"/>
      <c r="S8" s="5"/>
      <c r="T8" s="5"/>
      <c r="U8" s="5"/>
      <c r="V8" s="5" t="s">
        <v>2</v>
      </c>
      <c r="W8" s="8">
        <f ca="1">RANDBETWEEN(8,15)</f>
        <v>13</v>
      </c>
      <c r="X8" s="8">
        <f ca="1">RANDBETWEEN(4,5)*5-W8</f>
        <v>7</v>
      </c>
      <c r="Y8" s="8">
        <f ca="1">RANDBETWEEN(7,12)</f>
        <v>12</v>
      </c>
      <c r="Z8" s="8">
        <f ca="1">RANDBETWEEN(13,20)</f>
        <v>19</v>
      </c>
      <c r="AA8" s="5"/>
      <c r="AB8" s="5"/>
      <c r="AC8" s="5"/>
      <c r="AD8" s="5"/>
      <c r="AE8" s="5"/>
      <c r="AF8" s="6"/>
      <c r="AG8" s="6"/>
      <c r="AH8" s="6"/>
      <c r="AI8" s="48"/>
      <c r="AL8" s="10"/>
    </row>
    <row r="9" spans="1:39" ht="15" customHeight="1" x14ac:dyDescent="0.3">
      <c r="A9" s="6"/>
      <c r="B9" s="9"/>
      <c r="C9" s="6"/>
      <c r="D9" s="242" t="str">
        <f ca="1">CONCATENATE("An object has a mass of ",E8,G8," and a volume of ",F8,"cm³. What is the density of the object?")</f>
        <v>An object has a mass of 630g and a volume of 70cm³. What is the density of the object?</v>
      </c>
      <c r="E9" s="242"/>
      <c r="F9" s="242"/>
      <c r="G9" s="242"/>
      <c r="H9" s="242"/>
      <c r="I9" s="242"/>
      <c r="J9" s="242"/>
      <c r="K9" s="242"/>
      <c r="L9" s="242"/>
      <c r="M9" s="242" t="str">
        <f ca="1">CONCATENATE("A journey is ",N8,"km in length. If I travel at an average speed of ",O8,"km/h, how long will it take?")</f>
        <v>A journey is 200km in length. If I travel at an average speed of 80km/h, how long will it take?</v>
      </c>
      <c r="N9" s="242"/>
      <c r="O9" s="242"/>
      <c r="P9" s="242"/>
      <c r="Q9" s="242"/>
      <c r="R9" s="242"/>
      <c r="S9" s="242"/>
      <c r="T9" s="242"/>
      <c r="U9" s="242"/>
      <c r="V9" s="273" t="str">
        <f ca="1">CONCATENATE("An alloy is made using ",W8,"cm³ of metal A and ",X8,"cm³ of metal B. Metal A has a density of ",Y8,"g/cm³ and metal B has a density of ",Z8,"g/cm³. Work out the density of the alloy.")</f>
        <v>An alloy is made using 13cm³ of metal A and 7cm³ of metal B. Metal A has a density of 12g/cm³ and metal B has a density of 19g/cm³. Work out the density of the alloy.</v>
      </c>
      <c r="W9" s="273"/>
      <c r="X9" s="273"/>
      <c r="Y9" s="273"/>
      <c r="Z9" s="273"/>
      <c r="AA9" s="273"/>
      <c r="AB9" s="273"/>
      <c r="AC9" s="273"/>
      <c r="AD9" s="273"/>
      <c r="AE9" s="51"/>
      <c r="AF9" s="6"/>
      <c r="AG9" s="6"/>
      <c r="AH9" s="6"/>
      <c r="AI9" s="48"/>
    </row>
    <row r="10" spans="1:39" ht="15" customHeight="1" x14ac:dyDescent="0.3">
      <c r="A10" s="6"/>
      <c r="B10" s="6"/>
      <c r="C10" s="6"/>
      <c r="D10" s="242"/>
      <c r="E10" s="242"/>
      <c r="F10" s="242"/>
      <c r="G10" s="242"/>
      <c r="H10" s="242"/>
      <c r="I10" s="242"/>
      <c r="J10" s="242"/>
      <c r="K10" s="242"/>
      <c r="L10" s="242"/>
      <c r="M10" s="242"/>
      <c r="N10" s="242"/>
      <c r="O10" s="242"/>
      <c r="P10" s="242"/>
      <c r="Q10" s="242"/>
      <c r="R10" s="242"/>
      <c r="S10" s="242"/>
      <c r="T10" s="242"/>
      <c r="U10" s="242"/>
      <c r="V10" s="273"/>
      <c r="W10" s="273"/>
      <c r="X10" s="273"/>
      <c r="Y10" s="273"/>
      <c r="Z10" s="273"/>
      <c r="AA10" s="273"/>
      <c r="AB10" s="273"/>
      <c r="AC10" s="273"/>
      <c r="AD10" s="273"/>
      <c r="AE10" s="51"/>
      <c r="AF10" s="6"/>
      <c r="AG10" s="6"/>
      <c r="AH10" s="6"/>
      <c r="AI10" s="48"/>
    </row>
    <row r="11" spans="1:39" ht="15" customHeight="1" x14ac:dyDescent="0.3">
      <c r="A11" s="6"/>
      <c r="B11" s="6"/>
      <c r="C11" s="6"/>
      <c r="D11" s="242"/>
      <c r="E11" s="242"/>
      <c r="F11" s="242"/>
      <c r="G11" s="242"/>
      <c r="H11" s="242"/>
      <c r="I11" s="242"/>
      <c r="J11" s="242"/>
      <c r="K11" s="242"/>
      <c r="L11" s="242"/>
      <c r="M11" s="242"/>
      <c r="N11" s="242"/>
      <c r="O11" s="242"/>
      <c r="P11" s="242"/>
      <c r="Q11" s="242"/>
      <c r="R11" s="242"/>
      <c r="S11" s="242"/>
      <c r="T11" s="242"/>
      <c r="U11" s="242"/>
      <c r="V11" s="273"/>
      <c r="W11" s="273"/>
      <c r="X11" s="273"/>
      <c r="Y11" s="273"/>
      <c r="Z11" s="273"/>
      <c r="AA11" s="273"/>
      <c r="AB11" s="273"/>
      <c r="AC11" s="273"/>
      <c r="AD11" s="273"/>
      <c r="AE11" s="51"/>
      <c r="AF11" s="6"/>
      <c r="AG11" s="6"/>
      <c r="AH11" s="6"/>
      <c r="AI11" s="48"/>
    </row>
    <row r="12" spans="1:39" ht="15" customHeight="1" x14ac:dyDescent="0.3">
      <c r="A12" s="6"/>
      <c r="B12" s="6"/>
      <c r="C12" s="6"/>
      <c r="D12" s="242"/>
      <c r="E12" s="242"/>
      <c r="F12" s="242"/>
      <c r="G12" s="242"/>
      <c r="H12" s="242"/>
      <c r="I12" s="242"/>
      <c r="J12" s="242"/>
      <c r="K12" s="242"/>
      <c r="L12" s="242"/>
      <c r="M12" s="242"/>
      <c r="N12" s="242"/>
      <c r="O12" s="242"/>
      <c r="P12" s="242"/>
      <c r="Q12" s="242"/>
      <c r="R12" s="242"/>
      <c r="S12" s="242"/>
      <c r="T12" s="242"/>
      <c r="U12" s="242"/>
      <c r="V12" s="273"/>
      <c r="W12" s="273"/>
      <c r="X12" s="273"/>
      <c r="Y12" s="273"/>
      <c r="Z12" s="273"/>
      <c r="AA12" s="273"/>
      <c r="AB12" s="273"/>
      <c r="AC12" s="273"/>
      <c r="AD12" s="273"/>
      <c r="AE12" s="51"/>
      <c r="AF12" s="6"/>
      <c r="AG12" s="6"/>
      <c r="AH12" s="6"/>
      <c r="AI12" s="48"/>
    </row>
    <row r="13" spans="1:39" ht="14.4" customHeight="1" x14ac:dyDescent="0.3">
      <c r="A13" s="6"/>
      <c r="B13" s="6"/>
      <c r="C13" s="6"/>
      <c r="D13" s="242"/>
      <c r="E13" s="242"/>
      <c r="F13" s="242"/>
      <c r="G13" s="242"/>
      <c r="H13" s="242"/>
      <c r="I13" s="242"/>
      <c r="J13" s="242"/>
      <c r="K13" s="242"/>
      <c r="L13" s="242"/>
      <c r="M13" s="242"/>
      <c r="N13" s="242"/>
      <c r="O13" s="242"/>
      <c r="P13" s="242"/>
      <c r="Q13" s="242"/>
      <c r="R13" s="242"/>
      <c r="S13" s="242"/>
      <c r="T13" s="242"/>
      <c r="U13" s="242"/>
      <c r="V13" s="273"/>
      <c r="W13" s="273"/>
      <c r="X13" s="273"/>
      <c r="Y13" s="273"/>
      <c r="Z13" s="273"/>
      <c r="AA13" s="273"/>
      <c r="AB13" s="273"/>
      <c r="AC13" s="273"/>
      <c r="AD13" s="273"/>
      <c r="AE13" s="5"/>
      <c r="AF13" s="6"/>
      <c r="AG13" s="6"/>
      <c r="AH13" s="6"/>
      <c r="AI13" s="48"/>
    </row>
    <row r="14" spans="1:39" ht="15" customHeight="1" x14ac:dyDescent="0.3">
      <c r="A14" s="6"/>
      <c r="B14" s="6"/>
      <c r="C14" s="6"/>
      <c r="D14" s="242"/>
      <c r="E14" s="242"/>
      <c r="F14" s="242"/>
      <c r="G14" s="242"/>
      <c r="H14" s="242"/>
      <c r="I14" s="242"/>
      <c r="J14" s="242"/>
      <c r="K14" s="242"/>
      <c r="L14" s="242"/>
      <c r="M14" s="242"/>
      <c r="N14" s="242"/>
      <c r="O14" s="242"/>
      <c r="P14" s="242"/>
      <c r="Q14" s="242"/>
      <c r="R14" s="242"/>
      <c r="S14" s="242"/>
      <c r="T14" s="242"/>
      <c r="U14" s="242"/>
      <c r="V14" s="273"/>
      <c r="W14" s="273"/>
      <c r="X14" s="273"/>
      <c r="Y14" s="273"/>
      <c r="Z14" s="273"/>
      <c r="AA14" s="273"/>
      <c r="AB14" s="273"/>
      <c r="AC14" s="273"/>
      <c r="AD14" s="273"/>
      <c r="AE14" s="51"/>
      <c r="AF14" s="6"/>
      <c r="AG14" s="6"/>
      <c r="AH14" s="6"/>
      <c r="AI14" s="48"/>
    </row>
    <row r="15" spans="1:39" ht="15" customHeight="1" x14ac:dyDescent="0.3">
      <c r="A15" s="6"/>
      <c r="B15" s="6"/>
      <c r="C15" s="6"/>
      <c r="D15" s="242"/>
      <c r="E15" s="242"/>
      <c r="F15" s="242"/>
      <c r="G15" s="242"/>
      <c r="H15" s="242"/>
      <c r="I15" s="242"/>
      <c r="J15" s="242"/>
      <c r="K15" s="242"/>
      <c r="L15" s="242"/>
      <c r="M15" s="242"/>
      <c r="N15" s="242"/>
      <c r="O15" s="242"/>
      <c r="P15" s="242"/>
      <c r="Q15" s="242"/>
      <c r="R15" s="242"/>
      <c r="S15" s="242"/>
      <c r="T15" s="242"/>
      <c r="U15" s="242"/>
      <c r="V15" s="273"/>
      <c r="W15" s="273"/>
      <c r="X15" s="273"/>
      <c r="Y15" s="273"/>
      <c r="Z15" s="273"/>
      <c r="AA15" s="273"/>
      <c r="AB15" s="273"/>
      <c r="AC15" s="273"/>
      <c r="AD15" s="273"/>
      <c r="AE15" s="51"/>
      <c r="AF15" s="6"/>
      <c r="AG15" s="6"/>
      <c r="AH15" s="6"/>
      <c r="AI15" s="48"/>
      <c r="AM15" s="155"/>
    </row>
    <row r="16" spans="1:39" ht="15" customHeight="1" x14ac:dyDescent="0.3">
      <c r="A16" s="6"/>
      <c r="B16" s="6"/>
      <c r="C16" s="6"/>
      <c r="D16" s="5" t="s">
        <v>3</v>
      </c>
      <c r="E16" s="8">
        <f ca="1">RANDBETWEEN(1,3)*5</f>
        <v>5</v>
      </c>
      <c r="F16" s="8">
        <f ca="1">E16/5*RANDBETWEEN(2,5)*2</f>
        <v>10</v>
      </c>
      <c r="G16" s="8"/>
      <c r="H16" s="8"/>
      <c r="I16" s="5"/>
      <c r="J16" s="5"/>
      <c r="K16" s="5"/>
      <c r="L16" s="5"/>
      <c r="M16" s="5" t="s">
        <v>4</v>
      </c>
      <c r="N16" s="8">
        <f ca="1">RANDBETWEEN(2,3)*10</f>
        <v>20</v>
      </c>
      <c r="O16" s="8">
        <f ca="1">RANDBETWEEN(2,5)</f>
        <v>2</v>
      </c>
      <c r="P16" s="8">
        <v>70</v>
      </c>
      <c r="Q16" s="8">
        <f ca="1">RANDBETWEEN(4,5)*10</f>
        <v>50</v>
      </c>
      <c r="R16" s="8">
        <f ca="1">RANDBETWEEN(3,5)*5</f>
        <v>25</v>
      </c>
      <c r="S16" s="8">
        <f ca="1">RANDBETWEEN(2,5)*2</f>
        <v>6</v>
      </c>
      <c r="T16" s="8"/>
      <c r="U16" s="5"/>
      <c r="V16" s="5" t="s">
        <v>5</v>
      </c>
      <c r="W16" s="8">
        <f ca="1">RANDBETWEEN(8,15)</f>
        <v>10</v>
      </c>
      <c r="X16" s="8">
        <f ca="1">RANDBETWEEN(4,5)*5-W16</f>
        <v>15</v>
      </c>
      <c r="Y16" s="8">
        <f ca="1">RANDBETWEEN(8,15)</f>
        <v>15</v>
      </c>
      <c r="Z16" s="8">
        <f ca="1">RANDBETWEEN(10,25)</f>
        <v>14</v>
      </c>
      <c r="AA16" s="8"/>
      <c r="AB16" s="8"/>
      <c r="AC16" s="8">
        <f ca="1">(W16*Y16+X16*Z16)/(W16+X16)</f>
        <v>14.4</v>
      </c>
      <c r="AD16" s="8"/>
      <c r="AE16" s="51"/>
      <c r="AF16" s="6"/>
      <c r="AG16" s="6"/>
      <c r="AH16" s="6"/>
      <c r="AI16" s="48"/>
    </row>
    <row r="17" spans="1:35" ht="15" customHeight="1" x14ac:dyDescent="0.3">
      <c r="A17" s="6"/>
      <c r="B17" s="6"/>
      <c r="C17" s="6"/>
      <c r="D17" s="273" t="str">
        <f ca="1">CONCATENATE("I travelled to Grandma's house at an average speed of ",E16,"mph and returned at an average speed of ",F16,"mph. What was my average speed over the entire journey? Give your answer to two decimal places.")</f>
        <v>I travelled to Grandma's house at an average speed of 5mph and returned at an average speed of 10mph. What was my average speed over the entire journey? Give your answer to two decimal places.</v>
      </c>
      <c r="E17" s="273"/>
      <c r="F17" s="273"/>
      <c r="G17" s="273"/>
      <c r="H17" s="273"/>
      <c r="I17" s="273"/>
      <c r="J17" s="273"/>
      <c r="K17" s="273"/>
      <c r="L17" s="273"/>
      <c r="M17" s="290" t="str">
        <f ca="1">CONCATENATE("A journey takes you along a road with speed limit of ",N16,"mph for ",O16," miles, before joining the motorway for ",Q16," miles and travelling through a built-up area for ",S16," miles. Assuming an average speed of ",R16,"mph in the built-up area, calculate the average speed be for the entire journey.")</f>
        <v>A journey takes you along a road with speed limit of 20mph for 2 miles, before joining the motorway for 50 miles and travelling through a built-up area for 6 miles. Assuming an average speed of 25mph in the built-up area, calculate the average speed be for the entire journey.</v>
      </c>
      <c r="N17" s="290"/>
      <c r="O17" s="290"/>
      <c r="P17" s="290"/>
      <c r="Q17" s="290"/>
      <c r="R17" s="290"/>
      <c r="S17" s="290"/>
      <c r="T17" s="290"/>
      <c r="U17" s="290"/>
      <c r="V17" s="273" t="str">
        <f ca="1">CONCATENATE("An alloy is made using ",W16,"cm³ of metal A and ",X16,"cm³ of metal B. Metal A has a density of ",Y16,"g/cm³ and the density of the alloy is ",AC16,"g/cm³. Work out the density of metal B.")</f>
        <v>An alloy is made using 10cm³ of metal A and 15cm³ of metal B. Metal A has a density of 15g/cm³ and the density of the alloy is 14.4g/cm³. Work out the density of metal B.</v>
      </c>
      <c r="W17" s="273"/>
      <c r="X17" s="273"/>
      <c r="Y17" s="273"/>
      <c r="Z17" s="273"/>
      <c r="AA17" s="273"/>
      <c r="AB17" s="273"/>
      <c r="AC17" s="273"/>
      <c r="AD17" s="273"/>
      <c r="AE17" s="51"/>
      <c r="AF17" s="6"/>
      <c r="AG17" s="6"/>
      <c r="AH17" s="6"/>
      <c r="AI17" s="48"/>
    </row>
    <row r="18" spans="1:35" ht="14.4" customHeight="1" x14ac:dyDescent="0.3">
      <c r="A18" s="6"/>
      <c r="B18" s="6"/>
      <c r="C18" s="6"/>
      <c r="D18" s="273"/>
      <c r="E18" s="273"/>
      <c r="F18" s="273"/>
      <c r="G18" s="273"/>
      <c r="H18" s="273"/>
      <c r="I18" s="273"/>
      <c r="J18" s="273"/>
      <c r="K18" s="273"/>
      <c r="L18" s="273"/>
      <c r="M18" s="290"/>
      <c r="N18" s="290"/>
      <c r="O18" s="290"/>
      <c r="P18" s="290"/>
      <c r="Q18" s="290"/>
      <c r="R18" s="290"/>
      <c r="S18" s="290"/>
      <c r="T18" s="290"/>
      <c r="U18" s="290"/>
      <c r="V18" s="273"/>
      <c r="W18" s="273"/>
      <c r="X18" s="273"/>
      <c r="Y18" s="273"/>
      <c r="Z18" s="273"/>
      <c r="AA18" s="273"/>
      <c r="AB18" s="273"/>
      <c r="AC18" s="273"/>
      <c r="AD18" s="273"/>
      <c r="AE18" s="5"/>
      <c r="AF18" s="6"/>
      <c r="AG18" s="5"/>
      <c r="AH18" s="6"/>
      <c r="AI18" s="48"/>
    </row>
    <row r="19" spans="1:35" ht="15" customHeight="1" x14ac:dyDescent="0.3">
      <c r="A19" s="6"/>
      <c r="B19" s="6"/>
      <c r="C19" s="6"/>
      <c r="D19" s="273"/>
      <c r="E19" s="273"/>
      <c r="F19" s="273"/>
      <c r="G19" s="273"/>
      <c r="H19" s="273"/>
      <c r="I19" s="273"/>
      <c r="J19" s="273"/>
      <c r="K19" s="273"/>
      <c r="L19" s="273"/>
      <c r="M19" s="290"/>
      <c r="N19" s="290"/>
      <c r="O19" s="290"/>
      <c r="P19" s="290"/>
      <c r="Q19" s="290"/>
      <c r="R19" s="290"/>
      <c r="S19" s="290"/>
      <c r="T19" s="290"/>
      <c r="U19" s="290"/>
      <c r="V19" s="273"/>
      <c r="W19" s="273"/>
      <c r="X19" s="273"/>
      <c r="Y19" s="273"/>
      <c r="Z19" s="273"/>
      <c r="AA19" s="273"/>
      <c r="AB19" s="273"/>
      <c r="AC19" s="273"/>
      <c r="AD19" s="273"/>
      <c r="AE19" s="51"/>
      <c r="AF19" s="6"/>
      <c r="AG19" s="6"/>
      <c r="AH19" s="6"/>
      <c r="AI19" s="48"/>
    </row>
    <row r="20" spans="1:35" ht="15" customHeight="1" x14ac:dyDescent="0.3">
      <c r="A20" s="6"/>
      <c r="B20" s="6"/>
      <c r="C20" s="6"/>
      <c r="D20" s="273"/>
      <c r="E20" s="273"/>
      <c r="F20" s="273"/>
      <c r="G20" s="273"/>
      <c r="H20" s="273"/>
      <c r="I20" s="273"/>
      <c r="J20" s="273"/>
      <c r="K20" s="273"/>
      <c r="L20" s="273"/>
      <c r="M20" s="290"/>
      <c r="N20" s="290"/>
      <c r="O20" s="290"/>
      <c r="P20" s="290"/>
      <c r="Q20" s="290"/>
      <c r="R20" s="290"/>
      <c r="S20" s="290"/>
      <c r="T20" s="290"/>
      <c r="U20" s="290"/>
      <c r="V20" s="273"/>
      <c r="W20" s="273"/>
      <c r="X20" s="273"/>
      <c r="Y20" s="273"/>
      <c r="Z20" s="273"/>
      <c r="AA20" s="273"/>
      <c r="AB20" s="273"/>
      <c r="AC20" s="273"/>
      <c r="AD20" s="273"/>
      <c r="AE20" s="51"/>
      <c r="AF20" s="6"/>
      <c r="AG20" s="6"/>
      <c r="AH20" s="6"/>
      <c r="AI20" s="48"/>
    </row>
    <row r="21" spans="1:35" ht="15" customHeight="1" x14ac:dyDescent="0.3">
      <c r="A21" s="6"/>
      <c r="B21" s="6"/>
      <c r="C21" s="6"/>
      <c r="D21" s="273"/>
      <c r="E21" s="273"/>
      <c r="F21" s="273"/>
      <c r="G21" s="273"/>
      <c r="H21" s="273"/>
      <c r="I21" s="273"/>
      <c r="J21" s="273"/>
      <c r="K21" s="273"/>
      <c r="L21" s="273"/>
      <c r="M21" s="290"/>
      <c r="N21" s="290"/>
      <c r="O21" s="290"/>
      <c r="P21" s="290"/>
      <c r="Q21" s="290"/>
      <c r="R21" s="290"/>
      <c r="S21" s="290"/>
      <c r="T21" s="290"/>
      <c r="U21" s="290"/>
      <c r="V21" s="273"/>
      <c r="W21" s="273"/>
      <c r="X21" s="273"/>
      <c r="Y21" s="273"/>
      <c r="Z21" s="273"/>
      <c r="AA21" s="273"/>
      <c r="AB21" s="273"/>
      <c r="AC21" s="273"/>
      <c r="AD21" s="273"/>
      <c r="AE21" s="51"/>
      <c r="AF21" s="6"/>
      <c r="AG21" s="6"/>
      <c r="AH21" s="6"/>
      <c r="AI21" s="48"/>
    </row>
    <row r="22" spans="1:35" ht="15" customHeight="1" x14ac:dyDescent="0.3">
      <c r="A22" s="6"/>
      <c r="B22" s="6"/>
      <c r="C22" s="6"/>
      <c r="D22" s="273"/>
      <c r="E22" s="273"/>
      <c r="F22" s="273"/>
      <c r="G22" s="273"/>
      <c r="H22" s="273"/>
      <c r="I22" s="273"/>
      <c r="J22" s="273"/>
      <c r="K22" s="273"/>
      <c r="L22" s="273"/>
      <c r="M22" s="290"/>
      <c r="N22" s="290"/>
      <c r="O22" s="290"/>
      <c r="P22" s="290"/>
      <c r="Q22" s="290"/>
      <c r="R22" s="290"/>
      <c r="S22" s="290"/>
      <c r="T22" s="290"/>
      <c r="U22" s="290"/>
      <c r="V22" s="273"/>
      <c r="W22" s="273"/>
      <c r="X22" s="273"/>
      <c r="Y22" s="273"/>
      <c r="Z22" s="273"/>
      <c r="AA22" s="273"/>
      <c r="AB22" s="273"/>
      <c r="AC22" s="273"/>
      <c r="AD22" s="273"/>
      <c r="AE22" s="51"/>
      <c r="AF22" s="6"/>
      <c r="AG22" s="6"/>
      <c r="AH22" s="6"/>
      <c r="AI22" s="48"/>
    </row>
    <row r="23" spans="1:35" ht="14.4" customHeight="1" x14ac:dyDescent="0.3">
      <c r="A23" s="6"/>
      <c r="B23" s="6"/>
      <c r="C23" s="6"/>
      <c r="D23" s="273"/>
      <c r="E23" s="273"/>
      <c r="F23" s="273"/>
      <c r="G23" s="273"/>
      <c r="H23" s="273"/>
      <c r="I23" s="273"/>
      <c r="J23" s="273"/>
      <c r="K23" s="273"/>
      <c r="L23" s="273"/>
      <c r="M23" s="290"/>
      <c r="N23" s="290"/>
      <c r="O23" s="290"/>
      <c r="P23" s="290"/>
      <c r="Q23" s="290"/>
      <c r="R23" s="290"/>
      <c r="S23" s="290"/>
      <c r="T23" s="290"/>
      <c r="U23" s="290"/>
      <c r="V23" s="273"/>
      <c r="W23" s="273"/>
      <c r="X23" s="273"/>
      <c r="Y23" s="273"/>
      <c r="Z23" s="273"/>
      <c r="AA23" s="273"/>
      <c r="AB23" s="273"/>
      <c r="AC23" s="273"/>
      <c r="AD23" s="273"/>
      <c r="AE23" s="6"/>
      <c r="AF23" s="6"/>
      <c r="AG23" s="6"/>
      <c r="AH23" s="6"/>
      <c r="AI23" s="48"/>
    </row>
    <row r="24" spans="1:35"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5"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5"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5" x14ac:dyDescent="0.3">
      <c r="A27" s="3"/>
      <c r="B27" s="3"/>
      <c r="C27" s="3"/>
      <c r="D27" s="239" t="str">
        <f>D2</f>
        <v>Compound Compound Measures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5"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5"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5"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5"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5"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43" t="str">
        <f ca="1">D9</f>
        <v>An object has a mass of 630g and a volume of 70cm³. What is the density of the object?</v>
      </c>
      <c r="E34" s="243"/>
      <c r="F34" s="243"/>
      <c r="G34" s="243"/>
      <c r="H34" s="243"/>
      <c r="I34" s="243"/>
      <c r="J34" s="243"/>
      <c r="K34" s="243"/>
      <c r="L34" s="243"/>
      <c r="M34" s="242" t="str">
        <f ca="1">M9</f>
        <v>A journey is 200km in length. If I travel at an average speed of 80km/h, how long will it take?</v>
      </c>
      <c r="N34" s="242"/>
      <c r="O34" s="242"/>
      <c r="P34" s="242"/>
      <c r="Q34" s="242"/>
      <c r="R34" s="242"/>
      <c r="S34" s="242"/>
      <c r="T34" s="242"/>
      <c r="U34" s="242"/>
      <c r="V34" s="273" t="str">
        <f ca="1">V9</f>
        <v>An alloy is made using 13cm³ of metal A and 7cm³ of metal B. Metal A has a density of 12g/cm³ and metal B has a density of 19g/cm³. Work out the density of the alloy.</v>
      </c>
      <c r="W34" s="273"/>
      <c r="X34" s="273"/>
      <c r="Y34" s="273"/>
      <c r="Z34" s="273"/>
      <c r="AA34" s="273"/>
      <c r="AB34" s="273"/>
      <c r="AC34" s="273"/>
      <c r="AD34" s="273"/>
      <c r="AE34" s="130"/>
      <c r="AF34" s="3"/>
      <c r="AG34" s="3"/>
      <c r="AH34" s="3"/>
    </row>
    <row r="35" spans="1:38" ht="15" customHeight="1" x14ac:dyDescent="0.3">
      <c r="A35" s="3"/>
      <c r="B35" s="3"/>
      <c r="C35" s="3"/>
      <c r="D35" s="243"/>
      <c r="E35" s="243"/>
      <c r="F35" s="243"/>
      <c r="G35" s="243"/>
      <c r="H35" s="243"/>
      <c r="I35" s="243"/>
      <c r="J35" s="243"/>
      <c r="K35" s="243"/>
      <c r="L35" s="243"/>
      <c r="M35" s="242"/>
      <c r="N35" s="242"/>
      <c r="O35" s="242"/>
      <c r="P35" s="242"/>
      <c r="Q35" s="242"/>
      <c r="R35" s="242"/>
      <c r="S35" s="242"/>
      <c r="T35" s="242"/>
      <c r="U35" s="242"/>
      <c r="V35" s="273"/>
      <c r="W35" s="273"/>
      <c r="X35" s="273"/>
      <c r="Y35" s="273"/>
      <c r="Z35" s="273"/>
      <c r="AA35" s="273"/>
      <c r="AB35" s="273"/>
      <c r="AC35" s="273"/>
      <c r="AD35" s="273"/>
      <c r="AE35" s="130"/>
      <c r="AF35" s="3"/>
      <c r="AG35" s="3"/>
      <c r="AH35" s="3"/>
    </row>
    <row r="36" spans="1:38" ht="15" customHeight="1" x14ac:dyDescent="0.3">
      <c r="A36" s="3"/>
      <c r="B36" s="3"/>
      <c r="C36" s="3"/>
      <c r="D36" s="243"/>
      <c r="E36" s="243"/>
      <c r="F36" s="243"/>
      <c r="G36" s="243"/>
      <c r="H36" s="243"/>
      <c r="I36" s="243"/>
      <c r="J36" s="243"/>
      <c r="K36" s="243"/>
      <c r="L36" s="243"/>
      <c r="M36" s="242"/>
      <c r="N36" s="242"/>
      <c r="O36" s="242"/>
      <c r="P36" s="242"/>
      <c r="Q36" s="242"/>
      <c r="R36" s="242"/>
      <c r="S36" s="242"/>
      <c r="T36" s="242"/>
      <c r="U36" s="242"/>
      <c r="V36" s="273"/>
      <c r="W36" s="273"/>
      <c r="X36" s="273"/>
      <c r="Y36" s="273"/>
      <c r="Z36" s="273"/>
      <c r="AA36" s="273"/>
      <c r="AB36" s="273"/>
      <c r="AC36" s="273"/>
      <c r="AD36" s="273"/>
      <c r="AE36" s="130"/>
      <c r="AF36" s="3"/>
      <c r="AG36" s="3"/>
      <c r="AH36" s="3"/>
    </row>
    <row r="37" spans="1:38" ht="15" customHeight="1" x14ac:dyDescent="0.3">
      <c r="A37" s="3"/>
      <c r="B37" s="3"/>
      <c r="C37" s="3"/>
      <c r="D37" s="243"/>
      <c r="E37" s="243"/>
      <c r="F37" s="243"/>
      <c r="G37" s="243"/>
      <c r="H37" s="243"/>
      <c r="I37" s="243"/>
      <c r="J37" s="243"/>
      <c r="K37" s="243"/>
      <c r="L37" s="243"/>
      <c r="M37" s="242"/>
      <c r="N37" s="242"/>
      <c r="O37" s="242"/>
      <c r="P37" s="242"/>
      <c r="Q37" s="242"/>
      <c r="R37" s="242"/>
      <c r="S37" s="242"/>
      <c r="T37" s="242"/>
      <c r="U37" s="242"/>
      <c r="V37" s="273"/>
      <c r="W37" s="273"/>
      <c r="X37" s="273"/>
      <c r="Y37" s="273"/>
      <c r="Z37" s="273"/>
      <c r="AA37" s="273"/>
      <c r="AB37" s="273"/>
      <c r="AC37" s="273"/>
      <c r="AD37" s="273"/>
      <c r="AE37" s="130"/>
      <c r="AF37" s="3"/>
      <c r="AG37" s="3"/>
      <c r="AH37" s="3"/>
    </row>
    <row r="38" spans="1:38" x14ac:dyDescent="0.3">
      <c r="A38" s="3"/>
      <c r="B38" s="3"/>
      <c r="C38" s="3"/>
      <c r="D38" s="243"/>
      <c r="E38" s="243"/>
      <c r="F38" s="243"/>
      <c r="G38" s="243"/>
      <c r="H38" s="243"/>
      <c r="I38" s="243"/>
      <c r="J38" s="243"/>
      <c r="K38" s="243"/>
      <c r="L38" s="243"/>
      <c r="M38" s="242"/>
      <c r="N38" s="242"/>
      <c r="O38" s="242"/>
      <c r="P38" s="242"/>
      <c r="Q38" s="242"/>
      <c r="R38" s="242"/>
      <c r="S38" s="242"/>
      <c r="T38" s="242"/>
      <c r="U38" s="242"/>
      <c r="V38" s="273"/>
      <c r="W38" s="273"/>
      <c r="X38" s="273"/>
      <c r="Y38" s="273"/>
      <c r="Z38" s="273"/>
      <c r="AA38" s="273"/>
      <c r="AB38" s="273"/>
      <c r="AC38" s="273"/>
      <c r="AD38" s="273"/>
      <c r="AE38" s="4"/>
      <c r="AF38" s="3"/>
      <c r="AG38" s="3"/>
      <c r="AH38" s="3"/>
    </row>
    <row r="39" spans="1:38" ht="15" customHeight="1" x14ac:dyDescent="0.3">
      <c r="A39" s="3"/>
      <c r="B39" s="3"/>
      <c r="C39" s="3"/>
      <c r="D39" s="243"/>
      <c r="E39" s="243"/>
      <c r="F39" s="243"/>
      <c r="G39" s="243"/>
      <c r="H39" s="243"/>
      <c r="I39" s="243"/>
      <c r="J39" s="243"/>
      <c r="K39" s="243"/>
      <c r="L39" s="243"/>
      <c r="M39" s="242"/>
      <c r="N39" s="242"/>
      <c r="O39" s="242"/>
      <c r="P39" s="242"/>
      <c r="Q39" s="242"/>
      <c r="R39" s="242"/>
      <c r="S39" s="242"/>
      <c r="T39" s="242"/>
      <c r="U39" s="242"/>
      <c r="V39" s="273"/>
      <c r="W39" s="273"/>
      <c r="X39" s="273"/>
      <c r="Y39" s="273"/>
      <c r="Z39" s="273"/>
      <c r="AA39" s="273"/>
      <c r="AB39" s="273"/>
      <c r="AC39" s="273"/>
      <c r="AD39" s="273"/>
      <c r="AE39" s="130"/>
      <c r="AF39" s="3"/>
      <c r="AG39" s="3"/>
      <c r="AH39" s="3"/>
    </row>
    <row r="40" spans="1:38" ht="15" customHeight="1" x14ac:dyDescent="0.3">
      <c r="A40" s="3"/>
      <c r="B40" s="3"/>
      <c r="C40" s="3"/>
      <c r="D40" s="243"/>
      <c r="E40" s="243"/>
      <c r="F40" s="243"/>
      <c r="G40" s="243"/>
      <c r="H40" s="243"/>
      <c r="I40" s="243"/>
      <c r="J40" s="243"/>
      <c r="K40" s="243"/>
      <c r="L40" s="243"/>
      <c r="M40" s="242"/>
      <c r="N40" s="242"/>
      <c r="O40" s="242"/>
      <c r="P40" s="242"/>
      <c r="Q40" s="242"/>
      <c r="R40" s="242"/>
      <c r="S40" s="242"/>
      <c r="T40" s="242"/>
      <c r="U40" s="242"/>
      <c r="V40" s="273"/>
      <c r="W40" s="273"/>
      <c r="X40" s="273"/>
      <c r="Y40" s="273"/>
      <c r="Z40" s="273"/>
      <c r="AA40" s="273"/>
      <c r="AB40" s="273"/>
      <c r="AC40" s="273"/>
      <c r="AD40" s="273"/>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73" t="str">
        <f ca="1">D17</f>
        <v>I travelled to Grandma's house at an average speed of 5mph and returned at an average speed of 10mph. What was my average speed over the entire journey? Give your answer to two decimal places.</v>
      </c>
      <c r="E42" s="273"/>
      <c r="F42" s="273"/>
      <c r="G42" s="273"/>
      <c r="H42" s="273"/>
      <c r="I42" s="273"/>
      <c r="J42" s="273"/>
      <c r="K42" s="273"/>
      <c r="L42" s="273"/>
      <c r="M42" s="290" t="str">
        <f ca="1">M17</f>
        <v>A journey takes you along a road with speed limit of 20mph for 2 miles, before joining the motorway for 50 miles and travelling through a built-up area for 6 miles. Assuming an average speed of 25mph in the built-up area, calculate the average speed be for the entire journey.</v>
      </c>
      <c r="N42" s="290"/>
      <c r="O42" s="290"/>
      <c r="P42" s="290"/>
      <c r="Q42" s="290"/>
      <c r="R42" s="290"/>
      <c r="S42" s="290"/>
      <c r="T42" s="290"/>
      <c r="U42" s="290"/>
      <c r="V42" s="273" t="str">
        <f ca="1">V17</f>
        <v>An alloy is made using 10cm³ of metal A and 15cm³ of metal B. Metal A has a density of 15g/cm³ and the density of the alloy is 14.4g/cm³. Work out the density of metal B.</v>
      </c>
      <c r="W42" s="273"/>
      <c r="X42" s="273"/>
      <c r="Y42" s="273"/>
      <c r="Z42" s="273"/>
      <c r="AA42" s="273"/>
      <c r="AB42" s="273"/>
      <c r="AC42" s="273"/>
      <c r="AD42" s="273"/>
      <c r="AE42" s="130"/>
      <c r="AF42" s="3"/>
      <c r="AG42" s="3"/>
      <c r="AH42" s="3"/>
    </row>
    <row r="43" spans="1:38" x14ac:dyDescent="0.3">
      <c r="A43" s="3"/>
      <c r="B43" s="3"/>
      <c r="C43" s="3"/>
      <c r="D43" s="273"/>
      <c r="E43" s="273"/>
      <c r="F43" s="273"/>
      <c r="G43" s="273"/>
      <c r="H43" s="273"/>
      <c r="I43" s="273"/>
      <c r="J43" s="273"/>
      <c r="K43" s="273"/>
      <c r="L43" s="273"/>
      <c r="M43" s="290"/>
      <c r="N43" s="290"/>
      <c r="O43" s="290"/>
      <c r="P43" s="290"/>
      <c r="Q43" s="290"/>
      <c r="R43" s="290"/>
      <c r="S43" s="290"/>
      <c r="T43" s="290"/>
      <c r="U43" s="290"/>
      <c r="V43" s="273"/>
      <c r="W43" s="273"/>
      <c r="X43" s="273"/>
      <c r="Y43" s="273"/>
      <c r="Z43" s="273"/>
      <c r="AA43" s="273"/>
      <c r="AB43" s="273"/>
      <c r="AC43" s="273"/>
      <c r="AD43" s="273"/>
      <c r="AE43" s="4"/>
      <c r="AF43" s="3"/>
      <c r="AG43" s="3"/>
      <c r="AH43" s="3"/>
      <c r="AL43" s="7"/>
    </row>
    <row r="44" spans="1:38" ht="15" customHeight="1" x14ac:dyDescent="0.3">
      <c r="A44" s="3"/>
      <c r="B44" s="3"/>
      <c r="C44" s="3"/>
      <c r="D44" s="273"/>
      <c r="E44" s="273"/>
      <c r="F44" s="273"/>
      <c r="G44" s="273"/>
      <c r="H44" s="273"/>
      <c r="I44" s="273"/>
      <c r="J44" s="273"/>
      <c r="K44" s="273"/>
      <c r="L44" s="273"/>
      <c r="M44" s="290"/>
      <c r="N44" s="290"/>
      <c r="O44" s="290"/>
      <c r="P44" s="290"/>
      <c r="Q44" s="290"/>
      <c r="R44" s="290"/>
      <c r="S44" s="290"/>
      <c r="T44" s="290"/>
      <c r="U44" s="290"/>
      <c r="V44" s="273"/>
      <c r="W44" s="273"/>
      <c r="X44" s="273"/>
      <c r="Y44" s="273"/>
      <c r="Z44" s="273"/>
      <c r="AA44" s="273"/>
      <c r="AB44" s="273"/>
      <c r="AC44" s="273"/>
      <c r="AD44" s="273"/>
      <c r="AE44" s="130"/>
      <c r="AF44" s="3"/>
      <c r="AG44" s="3"/>
      <c r="AH44" s="3"/>
    </row>
    <row r="45" spans="1:38" ht="15" customHeight="1" x14ac:dyDescent="0.3">
      <c r="A45" s="3"/>
      <c r="B45" s="3"/>
      <c r="C45" s="3"/>
      <c r="D45" s="273"/>
      <c r="E45" s="273"/>
      <c r="F45" s="273"/>
      <c r="G45" s="273"/>
      <c r="H45" s="273"/>
      <c r="I45" s="273"/>
      <c r="J45" s="273"/>
      <c r="K45" s="273"/>
      <c r="L45" s="273"/>
      <c r="M45" s="290"/>
      <c r="N45" s="290"/>
      <c r="O45" s="290"/>
      <c r="P45" s="290"/>
      <c r="Q45" s="290"/>
      <c r="R45" s="290"/>
      <c r="S45" s="290"/>
      <c r="T45" s="290"/>
      <c r="U45" s="290"/>
      <c r="V45" s="273"/>
      <c r="W45" s="273"/>
      <c r="X45" s="273"/>
      <c r="Y45" s="273"/>
      <c r="Z45" s="273"/>
      <c r="AA45" s="273"/>
      <c r="AB45" s="273"/>
      <c r="AC45" s="273"/>
      <c r="AD45" s="273"/>
      <c r="AE45" s="130"/>
      <c r="AF45" s="3"/>
      <c r="AG45" s="3"/>
      <c r="AH45" s="3"/>
    </row>
    <row r="46" spans="1:38" ht="15" customHeight="1" x14ac:dyDescent="0.3">
      <c r="A46" s="3"/>
      <c r="B46" s="3"/>
      <c r="C46" s="3"/>
      <c r="D46" s="273"/>
      <c r="E46" s="273"/>
      <c r="F46" s="273"/>
      <c r="G46" s="273"/>
      <c r="H46" s="273"/>
      <c r="I46" s="273"/>
      <c r="J46" s="273"/>
      <c r="K46" s="273"/>
      <c r="L46" s="273"/>
      <c r="M46" s="290"/>
      <c r="N46" s="290"/>
      <c r="O46" s="290"/>
      <c r="P46" s="290"/>
      <c r="Q46" s="290"/>
      <c r="R46" s="290"/>
      <c r="S46" s="290"/>
      <c r="T46" s="290"/>
      <c r="U46" s="290"/>
      <c r="V46" s="273"/>
      <c r="W46" s="273"/>
      <c r="X46" s="273"/>
      <c r="Y46" s="273"/>
      <c r="Z46" s="273"/>
      <c r="AA46" s="273"/>
      <c r="AB46" s="273"/>
      <c r="AC46" s="273"/>
      <c r="AD46" s="273"/>
      <c r="AE46" s="130"/>
      <c r="AF46" s="3"/>
      <c r="AG46" s="3"/>
      <c r="AH46" s="3"/>
    </row>
    <row r="47" spans="1:38" ht="15" customHeight="1" x14ac:dyDescent="0.3">
      <c r="A47" s="3"/>
      <c r="B47" s="3"/>
      <c r="C47" s="3"/>
      <c r="D47" s="273"/>
      <c r="E47" s="273"/>
      <c r="F47" s="273"/>
      <c r="G47" s="273"/>
      <c r="H47" s="273"/>
      <c r="I47" s="273"/>
      <c r="J47" s="273"/>
      <c r="K47" s="273"/>
      <c r="L47" s="273"/>
      <c r="M47" s="290"/>
      <c r="N47" s="290"/>
      <c r="O47" s="290"/>
      <c r="P47" s="290"/>
      <c r="Q47" s="290"/>
      <c r="R47" s="290"/>
      <c r="S47" s="290"/>
      <c r="T47" s="290"/>
      <c r="U47" s="290"/>
      <c r="V47" s="273"/>
      <c r="W47" s="273"/>
      <c r="X47" s="273"/>
      <c r="Y47" s="273"/>
      <c r="Z47" s="273"/>
      <c r="AA47" s="273"/>
      <c r="AB47" s="273"/>
      <c r="AC47" s="273"/>
      <c r="AD47" s="273"/>
      <c r="AE47" s="130"/>
      <c r="AF47" s="3"/>
      <c r="AG47" s="3"/>
      <c r="AH47" s="3"/>
    </row>
    <row r="48" spans="1:38" x14ac:dyDescent="0.3">
      <c r="A48" s="3"/>
      <c r="B48" s="3"/>
      <c r="C48" s="3"/>
      <c r="D48" s="273"/>
      <c r="E48" s="273"/>
      <c r="F48" s="273"/>
      <c r="G48" s="273"/>
      <c r="H48" s="273"/>
      <c r="I48" s="273"/>
      <c r="J48" s="273"/>
      <c r="K48" s="273"/>
      <c r="L48" s="273"/>
      <c r="M48" s="290"/>
      <c r="N48" s="290"/>
      <c r="O48" s="290"/>
      <c r="P48" s="290"/>
      <c r="Q48" s="290"/>
      <c r="R48" s="290"/>
      <c r="S48" s="290"/>
      <c r="T48" s="290"/>
      <c r="U48" s="290"/>
      <c r="V48" s="273"/>
      <c r="W48" s="273"/>
      <c r="X48" s="273"/>
      <c r="Y48" s="273"/>
      <c r="Z48" s="273"/>
      <c r="AA48" s="273"/>
      <c r="AB48" s="273"/>
      <c r="AC48" s="273"/>
      <c r="AD48" s="27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Compound Compound Measures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t="str">
        <f ca="1">CONCATENATE(ROUND(E8/F8,3),G8,"/cm³")</f>
        <v>9g/cm³</v>
      </c>
      <c r="E58" s="244"/>
      <c r="F58" s="244"/>
      <c r="G58" s="244"/>
      <c r="H58" s="244"/>
      <c r="I58" s="244"/>
      <c r="J58" s="244"/>
      <c r="K58" s="244"/>
      <c r="L58" s="244"/>
      <c r="M58" s="244" t="str">
        <f ca="1">IF(QUOTIENT(N8,O8)=0,CONCATENATE(MOD(N8,O8)/60," minutes"),CONCATENATE(QUOTIENT(N8,O8),"h ",MOD(N8,O8)/O8*60,"m"))</f>
        <v>2h 30m</v>
      </c>
      <c r="N58" s="244"/>
      <c r="O58" s="244"/>
      <c r="P58" s="244"/>
      <c r="Q58" s="244"/>
      <c r="R58" s="244"/>
      <c r="S58" s="244"/>
      <c r="T58" s="244"/>
      <c r="U58" s="244"/>
      <c r="V58" s="244" t="str">
        <f ca="1">CONCATENATE((W8*Y8+X8*Z8)/(W8+X8),"g/cm³")</f>
        <v>14.45g/cm³</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t="str">
        <f ca="1">CONCATENATE(ROUND(2*LCM(E16:F16)/((LCM(E16:F16)/E16)+(LCM(E16:F16)/F16)),2),"mph")</f>
        <v>6.67mph</v>
      </c>
      <c r="E66" s="244"/>
      <c r="F66" s="244"/>
      <c r="G66" s="244"/>
      <c r="H66" s="244"/>
      <c r="I66" s="244"/>
      <c r="J66" s="244"/>
      <c r="K66" s="244"/>
      <c r="L66" s="244"/>
      <c r="M66" s="244" t="str">
        <f ca="1">CONCATENATE(ROUND((O16+Q16+S16)/((O16/N16)+(Q16/P16)+S16/R16),2)," mph")</f>
        <v>55.01 mph</v>
      </c>
      <c r="N66" s="244"/>
      <c r="O66" s="244"/>
      <c r="P66" s="244"/>
      <c r="Q66" s="244"/>
      <c r="R66" s="244"/>
      <c r="S66" s="244"/>
      <c r="T66" s="244"/>
      <c r="U66" s="244"/>
      <c r="V66" s="244" t="str">
        <f ca="1">CONCATENATE(Z16,"g/cm³")</f>
        <v>14g/cm³</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62"/>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Compound Compound Measures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9g/cm³</v>
      </c>
      <c r="E83" s="244"/>
      <c r="F83" s="244"/>
      <c r="G83" s="244"/>
      <c r="H83" s="244"/>
      <c r="I83" s="244"/>
      <c r="J83" s="244"/>
      <c r="K83" s="244"/>
      <c r="L83" s="244"/>
      <c r="M83" s="244" t="str">
        <f ca="1">M58</f>
        <v>2h 30m</v>
      </c>
      <c r="N83" s="244"/>
      <c r="O83" s="244"/>
      <c r="P83" s="244"/>
      <c r="Q83" s="244"/>
      <c r="R83" s="244"/>
      <c r="S83" s="244"/>
      <c r="T83" s="244"/>
      <c r="U83" s="244"/>
      <c r="V83" s="244" t="str">
        <f ca="1">V58</f>
        <v>14.45g/cm³</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t="str">
        <f ca="1">D66</f>
        <v>6.67mph</v>
      </c>
      <c r="E91" s="244"/>
      <c r="F91" s="244"/>
      <c r="G91" s="244"/>
      <c r="H91" s="244"/>
      <c r="I91" s="244"/>
      <c r="J91" s="244"/>
      <c r="K91" s="244"/>
      <c r="L91" s="244"/>
      <c r="M91" s="244" t="str">
        <f ca="1">M66</f>
        <v>55.01 mph</v>
      </c>
      <c r="N91" s="244"/>
      <c r="O91" s="244"/>
      <c r="P91" s="244"/>
      <c r="Q91" s="244"/>
      <c r="R91" s="244"/>
      <c r="S91" s="244"/>
      <c r="T91" s="244"/>
      <c r="U91" s="244"/>
      <c r="V91" s="244" t="str">
        <f ca="1">V66</f>
        <v>14g/cm³</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131"/>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sheetProtection algorithmName="SHA-512" hashValue="GrGDe0OO+4/x9Qx5xzbFvixUY5HMnoHZoM/TCyI6vEL4us/cg7RoTRvKLcihG7rGqnI1i3gnxeNCGhuAxNhOpw==" saltValue="yVO77cL5xL8uojMh5VgfZQ==" spinCount="100000" sheet="1" objects="1" scenarios="1"/>
  <mergeCells count="28">
    <mergeCell ref="D76:Z80"/>
    <mergeCell ref="D83:L89"/>
    <mergeCell ref="M83:U89"/>
    <mergeCell ref="V83:AD89"/>
    <mergeCell ref="D91:L97"/>
    <mergeCell ref="M91:U97"/>
    <mergeCell ref="V91:AD97"/>
    <mergeCell ref="D51:Z55"/>
    <mergeCell ref="D58:L64"/>
    <mergeCell ref="M58:U64"/>
    <mergeCell ref="V58:AD64"/>
    <mergeCell ref="D66:L72"/>
    <mergeCell ref="M66:U72"/>
    <mergeCell ref="V66:AD72"/>
    <mergeCell ref="D27:Z31"/>
    <mergeCell ref="D34:L40"/>
    <mergeCell ref="M34:U40"/>
    <mergeCell ref="V34:AD40"/>
    <mergeCell ref="D42:L48"/>
    <mergeCell ref="M42:U48"/>
    <mergeCell ref="V42:AD48"/>
    <mergeCell ref="D2:Z6"/>
    <mergeCell ref="D9:L15"/>
    <mergeCell ref="M9:U15"/>
    <mergeCell ref="V9:AD15"/>
    <mergeCell ref="D17:L23"/>
    <mergeCell ref="M17:U23"/>
    <mergeCell ref="V17:AD23"/>
  </mergeCells>
  <hyperlinks>
    <hyperlink ref="A1" location="Contents!A1" display="Go Back" xr:uid="{00000000-0004-0000-2A00-000000000000}"/>
  </hyperlinks>
  <pageMargins left="0.25" right="0.25" top="0.75" bottom="0.75" header="0.3" footer="0.3"/>
  <pageSetup paperSize="9" orientation="portrait" r:id="rId1"/>
  <ignoredErrors>
    <ignoredError sqref="X16" formula="1"/>
  </ignoredError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sheetPr>
  <dimension ref="A1:AL98"/>
  <sheetViews>
    <sheetView zoomScaleNormal="100" workbookViewId="0"/>
  </sheetViews>
  <sheetFormatPr defaultColWidth="2.88671875" defaultRowHeight="14.4" x14ac:dyDescent="0.3"/>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261</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RANDBETWEEN(3,7)*10</f>
        <v>60</v>
      </c>
      <c r="F8" s="8">
        <f ca="1">RANDBETWEEN(2,5)</f>
        <v>2</v>
      </c>
      <c r="G8" s="8">
        <f ca="1">E8*F8</f>
        <v>120</v>
      </c>
      <c r="H8" s="8"/>
      <c r="I8" s="8"/>
      <c r="J8" s="8"/>
      <c r="K8" s="8"/>
      <c r="L8" s="8"/>
      <c r="M8" s="5" t="s">
        <v>1</v>
      </c>
      <c r="N8" s="8">
        <f ca="1">RANDBETWEEN(2,9)*6</f>
        <v>48</v>
      </c>
      <c r="O8" s="8">
        <f ca="1">RANDBETWEEN(2,5)</f>
        <v>5</v>
      </c>
      <c r="P8" s="8">
        <f ca="1">N8*O8</f>
        <v>240</v>
      </c>
      <c r="Q8" s="8"/>
      <c r="R8" s="8"/>
      <c r="S8" s="8"/>
      <c r="T8" s="8"/>
      <c r="U8" s="8"/>
      <c r="V8" s="5" t="s">
        <v>2</v>
      </c>
      <c r="W8" s="8">
        <f ca="1">RANDBETWEEN(1,5)*10</f>
        <v>30</v>
      </c>
      <c r="X8" s="8">
        <f ca="1">RANDBETWEEN(3,15)</f>
        <v>5</v>
      </c>
      <c r="Y8" s="8">
        <f ca="1">W8*X8</f>
        <v>150</v>
      </c>
      <c r="Z8" s="8"/>
      <c r="AA8" s="8"/>
      <c r="AB8" s="8"/>
      <c r="AC8" s="8"/>
      <c r="AD8" s="8"/>
      <c r="AE8" s="5"/>
      <c r="AF8" s="3"/>
      <c r="AG8" s="3"/>
      <c r="AH8" s="3"/>
    </row>
    <row r="9" spans="1:34" ht="15" customHeight="1" x14ac:dyDescent="0.3">
      <c r="A9" s="3"/>
      <c r="B9" s="3"/>
      <c r="C9" s="3"/>
      <c r="D9" s="272" t="str">
        <f ca="1">CONCATENATE("An object travels at ",E8,"mph for ",F8," hours. How far did they travel?")</f>
        <v>An object travels at 60mph for 2 hours. How far did they travel?</v>
      </c>
      <c r="E9" s="272"/>
      <c r="F9" s="272"/>
      <c r="G9" s="272"/>
      <c r="H9" s="272"/>
      <c r="I9" s="272"/>
      <c r="J9" s="272"/>
      <c r="K9" s="272"/>
      <c r="L9" s="272"/>
      <c r="M9" s="272" t="str">
        <f ca="1">CONCATENATE("An object travels ",P8," km in ",O8," hours. Write its average speed.")</f>
        <v>An object travels 240 km in 5 hours. Write its average speed.</v>
      </c>
      <c r="N9" s="272"/>
      <c r="O9" s="272"/>
      <c r="P9" s="272"/>
      <c r="Q9" s="272"/>
      <c r="R9" s="272"/>
      <c r="S9" s="272"/>
      <c r="T9" s="272"/>
      <c r="U9" s="272"/>
      <c r="V9" s="272" t="str">
        <f ca="1">CONCATENATE("An object travels at ",W8,"mph for ",Y8," miles. How long did it take?")</f>
        <v>An object travels at 30mph for 150 miles. How long did it take?</v>
      </c>
      <c r="W9" s="272"/>
      <c r="X9" s="272"/>
      <c r="Y9" s="272"/>
      <c r="Z9" s="272"/>
      <c r="AA9" s="272"/>
      <c r="AB9" s="272"/>
      <c r="AC9" s="272"/>
      <c r="AD9" s="272"/>
      <c r="AE9" s="51"/>
      <c r="AF9" s="3"/>
      <c r="AG9" s="3"/>
      <c r="AH9" s="3"/>
    </row>
    <row r="10" spans="1:34" ht="15" customHeight="1" x14ac:dyDescent="0.3">
      <c r="A10" s="3"/>
      <c r="B10" s="3"/>
      <c r="C10" s="3"/>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51"/>
      <c r="AF10" s="3"/>
      <c r="AG10" s="3"/>
      <c r="AH10" s="3"/>
    </row>
    <row r="11" spans="1:34" ht="15" customHeight="1" x14ac:dyDescent="0.3">
      <c r="A11" s="3"/>
      <c r="B11" s="3"/>
      <c r="C11" s="3"/>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51"/>
      <c r="AF11" s="3"/>
      <c r="AG11" s="3"/>
      <c r="AH11" s="3"/>
    </row>
    <row r="12" spans="1:34" ht="15" customHeight="1" x14ac:dyDescent="0.3">
      <c r="A12" s="3"/>
      <c r="B12" s="3"/>
      <c r="C12" s="3"/>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51"/>
      <c r="AF12" s="3"/>
      <c r="AG12" s="3"/>
      <c r="AH12" s="3"/>
    </row>
    <row r="13" spans="1:34" ht="14.4" customHeight="1" x14ac:dyDescent="0.3">
      <c r="A13" s="3"/>
      <c r="B13" s="3"/>
      <c r="C13" s="3"/>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5"/>
      <c r="AF13" s="3"/>
      <c r="AG13" s="3"/>
      <c r="AH13" s="3"/>
    </row>
    <row r="14" spans="1:34" ht="15" customHeight="1" x14ac:dyDescent="0.3">
      <c r="A14" s="3"/>
      <c r="B14" s="3"/>
      <c r="C14" s="3"/>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51"/>
      <c r="AF14" s="3"/>
      <c r="AG14" s="3"/>
      <c r="AH14" s="3"/>
    </row>
    <row r="15" spans="1:34" ht="15" customHeight="1" x14ac:dyDescent="0.3">
      <c r="A15" s="3"/>
      <c r="B15" s="3"/>
      <c r="C15" s="3"/>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51"/>
      <c r="AF15" s="3"/>
      <c r="AG15" s="3"/>
      <c r="AH15" s="3"/>
    </row>
    <row r="16" spans="1:34" ht="15" customHeight="1" x14ac:dyDescent="0.3">
      <c r="A16" s="3"/>
      <c r="B16" s="9">
        <f>1/6</f>
        <v>0.16666666666666666</v>
      </c>
      <c r="C16" s="3"/>
      <c r="D16" s="5" t="s">
        <v>3</v>
      </c>
      <c r="E16" s="8">
        <f ca="1">RANDBETWEEN(4,12)*1/INDEX($B$16:$B$20,L16)</f>
        <v>12</v>
      </c>
      <c r="F16" s="8">
        <f ca="1">60*INDEX($B$16:$B$20,L16)</f>
        <v>20</v>
      </c>
      <c r="G16" s="8">
        <f ca="1">E16*F16</f>
        <v>240</v>
      </c>
      <c r="H16" s="8">
        <f ca="1">E16*INDEX($B$16:$B$20,L16)</f>
        <v>4</v>
      </c>
      <c r="I16" s="8"/>
      <c r="J16" s="8"/>
      <c r="K16" s="8"/>
      <c r="L16" s="8">
        <f ca="1">RANDBETWEEN(1,5)</f>
        <v>4</v>
      </c>
      <c r="M16" s="5" t="s">
        <v>4</v>
      </c>
      <c r="N16" s="8">
        <f ca="1">RANDBETWEEN(7,12)</f>
        <v>7</v>
      </c>
      <c r="O16" s="8">
        <f ca="1">RANDBETWEEN(1,3)*15</f>
        <v>15</v>
      </c>
      <c r="P16" s="8">
        <f ca="1">N16*O16</f>
        <v>105</v>
      </c>
      <c r="Q16" s="8"/>
      <c r="R16" s="8"/>
      <c r="S16" s="8"/>
      <c r="T16" s="8"/>
      <c r="U16" s="8">
        <f ca="1">RANDBETWEEN(1,5)</f>
        <v>4</v>
      </c>
      <c r="V16" s="5" t="s">
        <v>5</v>
      </c>
      <c r="W16" s="8">
        <f ca="1">RANDBETWEEN(13,23)/2</f>
        <v>8.5</v>
      </c>
      <c r="X16" s="8">
        <f ca="1">INDEX($B$16:$B$20,AD16)*60</f>
        <v>15</v>
      </c>
      <c r="Y16" s="8">
        <f ca="1">W16*X16</f>
        <v>127.5</v>
      </c>
      <c r="Z16" s="8"/>
      <c r="AA16" s="8"/>
      <c r="AB16" s="8"/>
      <c r="AC16" s="8"/>
      <c r="AD16" s="8">
        <f ca="1">RANDBETWEEN(1,5)</f>
        <v>3</v>
      </c>
      <c r="AE16" s="51"/>
      <c r="AF16" s="3"/>
      <c r="AG16" s="3"/>
      <c r="AH16" s="3"/>
    </row>
    <row r="17" spans="1:34" ht="15" customHeight="1" x14ac:dyDescent="0.3">
      <c r="A17" s="3"/>
      <c r="B17" s="9">
        <f>1/5</f>
        <v>0.2</v>
      </c>
      <c r="C17" s="3"/>
      <c r="D17" s="272" t="str">
        <f ca="1">CONCATENATE("An object travels at ",E16,"mph for ",F16," minutes. How far did they travel?")</f>
        <v>An object travels at 12mph for 20 minutes. How far did they travel?</v>
      </c>
      <c r="E17" s="272"/>
      <c r="F17" s="272"/>
      <c r="G17" s="272"/>
      <c r="H17" s="272"/>
      <c r="I17" s="272"/>
      <c r="J17" s="272"/>
      <c r="K17" s="272"/>
      <c r="L17" s="272"/>
      <c r="M17" s="272" t="str">
        <f ca="1">CONCATENATE("An athlete runs ",P16,"m in ",O16," seconds. Write their average speed in km/h.")</f>
        <v>An athlete runs 105m in 15 seconds. Write their average speed in km/h.</v>
      </c>
      <c r="N17" s="272"/>
      <c r="O17" s="272"/>
      <c r="P17" s="272"/>
      <c r="Q17" s="272"/>
      <c r="R17" s="272"/>
      <c r="S17" s="272"/>
      <c r="T17" s="272"/>
      <c r="U17" s="272"/>
      <c r="V17" s="272" t="str">
        <f ca="1">CONCATENATE("An athlete runs ",Y16,"m in ",X16," seconds. Write their average speed in mph.")</f>
        <v>An athlete runs 127.5m in 15 seconds. Write their average speed in mph.</v>
      </c>
      <c r="W17" s="272"/>
      <c r="X17" s="272"/>
      <c r="Y17" s="272"/>
      <c r="Z17" s="272"/>
      <c r="AA17" s="272"/>
      <c r="AB17" s="272"/>
      <c r="AC17" s="272"/>
      <c r="AD17" s="272"/>
      <c r="AE17" s="51"/>
      <c r="AF17" s="3"/>
      <c r="AG17" s="3"/>
      <c r="AH17" s="3"/>
    </row>
    <row r="18" spans="1:34" ht="14.4" customHeight="1" x14ac:dyDescent="0.3">
      <c r="A18" s="3"/>
      <c r="B18" s="9">
        <f>1/4</f>
        <v>0.25</v>
      </c>
      <c r="C18" s="3"/>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8">
        <f ca="1">RANDBETWEEN(2,3)</f>
        <v>3</v>
      </c>
      <c r="AF18" s="9">
        <f ca="1">RANDBETWEEN(2,3)</f>
        <v>3</v>
      </c>
      <c r="AG18" s="8"/>
      <c r="AH18" s="3"/>
    </row>
    <row r="19" spans="1:34" ht="15" customHeight="1" x14ac:dyDescent="0.3">
      <c r="A19" s="3"/>
      <c r="B19" s="9">
        <f>1/3</f>
        <v>0.33333333333333331</v>
      </c>
      <c r="C19" s="3"/>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51"/>
      <c r="AF19" s="3"/>
      <c r="AG19" s="3"/>
      <c r="AH19" s="3"/>
    </row>
    <row r="20" spans="1:34" ht="15" customHeight="1" x14ac:dyDescent="0.3">
      <c r="A20" s="3"/>
      <c r="B20" s="9">
        <f>1/2</f>
        <v>0.5</v>
      </c>
      <c r="C20" s="3"/>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51"/>
      <c r="AF20" s="3"/>
      <c r="AG20" s="3"/>
      <c r="AH20" s="3"/>
    </row>
    <row r="21" spans="1:34" ht="15" customHeight="1" x14ac:dyDescent="0.3">
      <c r="A21" s="3"/>
      <c r="B21" s="3"/>
      <c r="C21" s="3"/>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51"/>
      <c r="AF21" s="3"/>
      <c r="AG21" s="3"/>
      <c r="AH21" s="3"/>
    </row>
    <row r="22" spans="1:34" ht="15" customHeight="1" x14ac:dyDescent="0.3">
      <c r="A22" s="3"/>
      <c r="B22" s="3"/>
      <c r="C22" s="3"/>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51"/>
      <c r="AF22" s="3"/>
      <c r="AG22" s="3"/>
      <c r="AH22" s="3"/>
    </row>
    <row r="23" spans="1:34" ht="14.4" customHeight="1" x14ac:dyDescent="0.3">
      <c r="A23" s="3"/>
      <c r="B23" s="3"/>
      <c r="C23" s="3"/>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Speed, Distance, Time</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72" t="str">
        <f ca="1">D9</f>
        <v>An object travels at 60mph for 2 hours. How far did they travel?</v>
      </c>
      <c r="E34" s="272"/>
      <c r="F34" s="272"/>
      <c r="G34" s="272"/>
      <c r="H34" s="272"/>
      <c r="I34" s="272"/>
      <c r="J34" s="272"/>
      <c r="K34" s="272"/>
      <c r="L34" s="272"/>
      <c r="M34" s="272" t="str">
        <f ca="1">M9</f>
        <v>An object travels 240 km in 5 hours. Write its average speed.</v>
      </c>
      <c r="N34" s="272"/>
      <c r="O34" s="272"/>
      <c r="P34" s="272"/>
      <c r="Q34" s="272"/>
      <c r="R34" s="272"/>
      <c r="S34" s="272"/>
      <c r="T34" s="272"/>
      <c r="U34" s="272"/>
      <c r="V34" s="272" t="str">
        <f ca="1">V9</f>
        <v>An object travels at 30mph for 150 miles. How long did it take?</v>
      </c>
      <c r="W34" s="272"/>
      <c r="X34" s="272"/>
      <c r="Y34" s="272"/>
      <c r="Z34" s="272"/>
      <c r="AA34" s="272"/>
      <c r="AB34" s="272"/>
      <c r="AC34" s="272"/>
      <c r="AD34" s="272"/>
      <c r="AE34" s="130"/>
      <c r="AF34" s="3"/>
      <c r="AG34" s="3"/>
      <c r="AH34" s="3"/>
    </row>
    <row r="35" spans="1:38" ht="15" customHeight="1" x14ac:dyDescent="0.3">
      <c r="A35" s="3"/>
      <c r="B35" s="3"/>
      <c r="C35" s="3"/>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130"/>
      <c r="AF35" s="3"/>
      <c r="AG35" s="3"/>
      <c r="AH35" s="3"/>
    </row>
    <row r="36" spans="1:38" ht="15" customHeight="1" x14ac:dyDescent="0.3">
      <c r="A36" s="3"/>
      <c r="B36" s="3"/>
      <c r="C36" s="3"/>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130"/>
      <c r="AF36" s="3"/>
      <c r="AG36" s="3"/>
      <c r="AH36" s="3"/>
    </row>
    <row r="37" spans="1:38" ht="15" customHeight="1" x14ac:dyDescent="0.3">
      <c r="A37" s="3"/>
      <c r="B37" s="3"/>
      <c r="C37" s="3"/>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130"/>
      <c r="AF37" s="3"/>
      <c r="AG37" s="3"/>
      <c r="AH37" s="3"/>
    </row>
    <row r="38" spans="1:38" x14ac:dyDescent="0.3">
      <c r="A38" s="3"/>
      <c r="B38" s="3"/>
      <c r="C38" s="3"/>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4"/>
      <c r="AF38" s="3"/>
      <c r="AG38" s="3"/>
      <c r="AH38" s="3"/>
    </row>
    <row r="39" spans="1:38" ht="15" customHeight="1" x14ac:dyDescent="0.3">
      <c r="A39" s="3"/>
      <c r="B39" s="3"/>
      <c r="C39" s="3"/>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130"/>
      <c r="AF39" s="3"/>
      <c r="AG39" s="3"/>
      <c r="AH39" s="3"/>
    </row>
    <row r="40" spans="1:38" ht="15" customHeight="1" x14ac:dyDescent="0.3">
      <c r="A40" s="3"/>
      <c r="B40" s="3"/>
      <c r="C40" s="3"/>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72" t="str">
        <f ca="1">D17</f>
        <v>An object travels at 12mph for 20 minutes. How far did they travel?</v>
      </c>
      <c r="E42" s="272"/>
      <c r="F42" s="272"/>
      <c r="G42" s="272"/>
      <c r="H42" s="272"/>
      <c r="I42" s="272"/>
      <c r="J42" s="272"/>
      <c r="K42" s="272"/>
      <c r="L42" s="272"/>
      <c r="M42" s="272" t="str">
        <f ca="1">M17</f>
        <v>An athlete runs 105m in 15 seconds. Write their average speed in km/h.</v>
      </c>
      <c r="N42" s="272"/>
      <c r="O42" s="272"/>
      <c r="P42" s="272"/>
      <c r="Q42" s="272"/>
      <c r="R42" s="272"/>
      <c r="S42" s="272"/>
      <c r="T42" s="272"/>
      <c r="U42" s="272"/>
      <c r="V42" s="272" t="str">
        <f ca="1">V17</f>
        <v>An athlete runs 127.5m in 15 seconds. Write their average speed in mph.</v>
      </c>
      <c r="W42" s="272"/>
      <c r="X42" s="272"/>
      <c r="Y42" s="272"/>
      <c r="Z42" s="272"/>
      <c r="AA42" s="272"/>
      <c r="AB42" s="272"/>
      <c r="AC42" s="272"/>
      <c r="AD42" s="272"/>
      <c r="AE42" s="130"/>
      <c r="AF42" s="3"/>
      <c r="AG42" s="3"/>
      <c r="AH42" s="3"/>
    </row>
    <row r="43" spans="1:38" x14ac:dyDescent="0.3">
      <c r="A43" s="3"/>
      <c r="B43" s="3"/>
      <c r="C43" s="3"/>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4"/>
      <c r="AF43" s="3"/>
      <c r="AG43" s="3"/>
      <c r="AH43" s="3"/>
      <c r="AL43" s="7"/>
    </row>
    <row r="44" spans="1:38" ht="15" customHeight="1" x14ac:dyDescent="0.3">
      <c r="A44" s="3"/>
      <c r="B44" s="3"/>
      <c r="C44" s="3"/>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130"/>
      <c r="AF44" s="3"/>
      <c r="AG44" s="3"/>
      <c r="AH44" s="3"/>
    </row>
    <row r="45" spans="1:38" ht="15" customHeight="1" x14ac:dyDescent="0.3">
      <c r="A45" s="3"/>
      <c r="B45" s="3"/>
      <c r="C45" s="3"/>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130"/>
      <c r="AF45" s="3"/>
      <c r="AG45" s="3"/>
      <c r="AH45" s="3"/>
    </row>
    <row r="46" spans="1:38" ht="15" customHeight="1" x14ac:dyDescent="0.3">
      <c r="A46" s="3"/>
      <c r="B46" s="3"/>
      <c r="C46" s="3"/>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130"/>
      <c r="AF46" s="3"/>
      <c r="AG46" s="3"/>
      <c r="AH46" s="3"/>
    </row>
    <row r="47" spans="1:38" ht="15" customHeight="1" x14ac:dyDescent="0.3">
      <c r="A47" s="3"/>
      <c r="B47" s="3"/>
      <c r="C47" s="3"/>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130"/>
      <c r="AF47" s="3"/>
      <c r="AG47" s="3"/>
      <c r="AH47" s="3"/>
    </row>
    <row r="48" spans="1:38" x14ac:dyDescent="0.3">
      <c r="A48" s="3"/>
      <c r="B48" s="3"/>
      <c r="C48" s="3"/>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Speed, Distance, Time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t="str">
        <f ca="1">CONCATENATE(G8," miles")</f>
        <v>120 miles</v>
      </c>
      <c r="E58" s="244"/>
      <c r="F58" s="244"/>
      <c r="G58" s="244"/>
      <c r="H58" s="244"/>
      <c r="I58" s="244"/>
      <c r="J58" s="244"/>
      <c r="K58" s="244"/>
      <c r="L58" s="244"/>
      <c r="M58" s="244" t="str">
        <f ca="1">CONCATENATE(N8,"km/h")</f>
        <v>48km/h</v>
      </c>
      <c r="N58" s="244"/>
      <c r="O58" s="244"/>
      <c r="P58" s="244"/>
      <c r="Q58" s="244"/>
      <c r="R58" s="244"/>
      <c r="S58" s="244"/>
      <c r="T58" s="244"/>
      <c r="U58" s="244"/>
      <c r="V58" s="244" t="str">
        <f ca="1">CONCATENATE(X8," hours")</f>
        <v>5 hours</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t="str">
        <f ca="1">CONCATENATE(H16," miles")</f>
        <v>4 miles</v>
      </c>
      <c r="E66" s="244"/>
      <c r="F66" s="244"/>
      <c r="G66" s="244"/>
      <c r="H66" s="244"/>
      <c r="I66" s="244"/>
      <c r="J66" s="244"/>
      <c r="K66" s="244"/>
      <c r="L66" s="244"/>
      <c r="M66" s="244" t="str">
        <f ca="1">CONCATENATE(N16*3600/1000,"km/h")</f>
        <v>25.2km/h</v>
      </c>
      <c r="N66" s="244"/>
      <c r="O66" s="244"/>
      <c r="P66" s="244"/>
      <c r="Q66" s="244"/>
      <c r="R66" s="244"/>
      <c r="S66" s="244"/>
      <c r="T66" s="244"/>
      <c r="U66" s="244"/>
      <c r="V66" s="244" t="str">
        <f ca="1">CONCATENATE(W16*3600/1000/1.6,"mph")</f>
        <v>19.125mph</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131"/>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Speed, Distance, Time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120 miles</v>
      </c>
      <c r="E83" s="244"/>
      <c r="F83" s="244"/>
      <c r="G83" s="244"/>
      <c r="H83" s="244"/>
      <c r="I83" s="244"/>
      <c r="J83" s="244"/>
      <c r="K83" s="244"/>
      <c r="L83" s="244"/>
      <c r="M83" s="244" t="str">
        <f ca="1">M58</f>
        <v>48km/h</v>
      </c>
      <c r="N83" s="244"/>
      <c r="O83" s="244"/>
      <c r="P83" s="244"/>
      <c r="Q83" s="244"/>
      <c r="R83" s="244"/>
      <c r="S83" s="244"/>
      <c r="T83" s="244"/>
      <c r="U83" s="244"/>
      <c r="V83" s="244" t="str">
        <f ca="1">V58</f>
        <v>5 hours</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t="str">
        <f ca="1">D66</f>
        <v>4 miles</v>
      </c>
      <c r="E91" s="244"/>
      <c r="F91" s="244"/>
      <c r="G91" s="244"/>
      <c r="H91" s="244"/>
      <c r="I91" s="244"/>
      <c r="J91" s="244"/>
      <c r="K91" s="244"/>
      <c r="L91" s="244"/>
      <c r="M91" s="244" t="str">
        <f ca="1">M66</f>
        <v>25.2km/h</v>
      </c>
      <c r="N91" s="244"/>
      <c r="O91" s="244"/>
      <c r="P91" s="244"/>
      <c r="Q91" s="244"/>
      <c r="R91" s="244"/>
      <c r="S91" s="244"/>
      <c r="T91" s="244"/>
      <c r="U91" s="244"/>
      <c r="V91" s="244" t="str">
        <f ca="1">V66</f>
        <v>19.125mph</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131"/>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mergeCells count="28">
    <mergeCell ref="D76:Z80"/>
    <mergeCell ref="D83:L89"/>
    <mergeCell ref="M83:U89"/>
    <mergeCell ref="V83:AD89"/>
    <mergeCell ref="D91:L97"/>
    <mergeCell ref="M91:U97"/>
    <mergeCell ref="V91:AD97"/>
    <mergeCell ref="D51:Z55"/>
    <mergeCell ref="D58:L64"/>
    <mergeCell ref="M58:U64"/>
    <mergeCell ref="V58:AD64"/>
    <mergeCell ref="D66:L72"/>
    <mergeCell ref="M66:U72"/>
    <mergeCell ref="V66:AD72"/>
    <mergeCell ref="D27:Z31"/>
    <mergeCell ref="D34:L40"/>
    <mergeCell ref="M34:U40"/>
    <mergeCell ref="V34:AD40"/>
    <mergeCell ref="D42:L48"/>
    <mergeCell ref="M42:U48"/>
    <mergeCell ref="V42:AD48"/>
    <mergeCell ref="D2:Z6"/>
    <mergeCell ref="D9:L15"/>
    <mergeCell ref="M9:U15"/>
    <mergeCell ref="V9:AD15"/>
    <mergeCell ref="D17:L23"/>
    <mergeCell ref="M17:U23"/>
    <mergeCell ref="V17:AD23"/>
  </mergeCells>
  <hyperlinks>
    <hyperlink ref="A1" location="Contents!A1" display="Go Back" xr:uid="{00000000-0004-0000-2B00-000000000000}"/>
  </hyperlinks>
  <pageMargins left="0.25" right="0.25"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1">
    <tabColor theme="5" tint="0.79998168889431442"/>
  </sheetPr>
  <dimension ref="A1:CW97"/>
  <sheetViews>
    <sheetView zoomScale="90" zoomScaleNormal="90" workbookViewId="0"/>
  </sheetViews>
  <sheetFormatPr defaultColWidth="2.88671875" defaultRowHeight="15" customHeight="1" x14ac:dyDescent="0.3"/>
  <cols>
    <col min="1" max="3" width="2.88671875" style="15"/>
    <col min="4" max="8" width="2.88671875" style="15" customWidth="1"/>
    <col min="9" max="9" width="2.88671875" style="15"/>
    <col min="10" max="10" width="2.88671875" style="15" customWidth="1"/>
    <col min="11" max="37" width="2.88671875" style="15"/>
    <col min="38" max="42" width="2.88671875" style="15" customWidth="1"/>
    <col min="43" max="53" width="2.88671875" style="15"/>
    <col min="54" max="58" width="2.88671875" style="15" customWidth="1"/>
    <col min="59" max="16384" width="2.88671875" style="15"/>
  </cols>
  <sheetData>
    <row r="1" spans="1:101" ht="15" customHeight="1" x14ac:dyDescent="0.3">
      <c r="A1" s="61" t="s">
        <v>201</v>
      </c>
      <c r="B1" s="6"/>
      <c r="C1" s="22"/>
      <c r="D1" s="22"/>
      <c r="E1" s="227" t="s">
        <v>117</v>
      </c>
      <c r="F1" s="227"/>
      <c r="G1" s="227"/>
      <c r="H1" s="227"/>
      <c r="I1" s="227"/>
      <c r="J1" s="227"/>
      <c r="K1" s="227"/>
      <c r="L1" s="227"/>
      <c r="M1" s="227"/>
      <c r="N1" s="227"/>
      <c r="O1" s="227"/>
      <c r="P1" s="227"/>
      <c r="Q1" s="227"/>
      <c r="R1" s="227"/>
      <c r="S1" s="227"/>
      <c r="T1" s="227"/>
      <c r="U1" s="227"/>
      <c r="V1" s="227"/>
      <c r="W1" s="227"/>
      <c r="X1" s="227"/>
      <c r="Y1" s="227"/>
      <c r="Z1" s="227"/>
      <c r="AA1" s="227"/>
      <c r="AB1" s="3"/>
      <c r="AC1" s="3"/>
      <c r="AD1" s="3"/>
      <c r="AE1" s="3"/>
      <c r="AF1" s="3"/>
      <c r="AG1" s="3"/>
      <c r="AH1" s="23"/>
      <c r="AI1" s="23"/>
      <c r="AJ1" s="6"/>
      <c r="AK1" s="22"/>
      <c r="AL1" s="22"/>
      <c r="AM1" s="227" t="str">
        <f>E1</f>
        <v>Drawing Pie Charts</v>
      </c>
      <c r="AN1" s="227"/>
      <c r="AO1" s="227"/>
      <c r="AP1" s="227"/>
      <c r="AQ1" s="227"/>
      <c r="AR1" s="227"/>
      <c r="AS1" s="227"/>
      <c r="AT1" s="227"/>
      <c r="AU1" s="227"/>
      <c r="AV1" s="227"/>
      <c r="AW1" s="227"/>
      <c r="AX1" s="227"/>
      <c r="AY1" s="227"/>
      <c r="AZ1" s="227"/>
      <c r="BA1" s="227"/>
      <c r="BB1" s="227"/>
      <c r="BC1" s="227"/>
      <c r="BD1" s="227"/>
      <c r="BE1" s="227"/>
      <c r="BF1" s="227"/>
      <c r="BG1" s="227"/>
      <c r="BH1" s="227"/>
      <c r="BI1" s="227"/>
      <c r="BJ1" s="3"/>
      <c r="BK1" s="3"/>
      <c r="BL1" s="3"/>
      <c r="BM1" s="3"/>
      <c r="BN1" s="3"/>
      <c r="BO1" s="3"/>
      <c r="BP1" s="23"/>
      <c r="BQ1" s="18"/>
      <c r="BR1" s="18"/>
      <c r="BS1" s="11"/>
      <c r="BT1" s="11"/>
      <c r="BU1" s="11"/>
      <c r="BV1" s="11"/>
      <c r="BW1" s="11"/>
      <c r="BX1" s="11"/>
      <c r="BY1" s="11"/>
      <c r="BZ1" s="18"/>
      <c r="CA1" s="18"/>
      <c r="CB1" s="18"/>
      <c r="CC1" s="18"/>
      <c r="CD1" s="18"/>
      <c r="CE1" s="18"/>
      <c r="CF1" s="18"/>
      <c r="CG1" s="18"/>
      <c r="CH1" s="18"/>
      <c r="CI1" s="18"/>
      <c r="CJ1" s="18"/>
      <c r="CK1" s="18"/>
      <c r="CL1" s="18"/>
      <c r="CM1" s="18"/>
      <c r="CN1" s="18"/>
      <c r="CO1" s="18"/>
      <c r="CP1" s="18"/>
      <c r="CQ1" s="18"/>
      <c r="CR1" s="11"/>
      <c r="CS1" s="11"/>
      <c r="CT1" s="11"/>
      <c r="CU1" s="11"/>
      <c r="CV1" s="11"/>
      <c r="CW1" s="11"/>
    </row>
    <row r="2" spans="1:101" ht="15" customHeight="1" x14ac:dyDescent="0.3">
      <c r="A2" s="3"/>
      <c r="B2" s="6"/>
      <c r="C2" s="22"/>
      <c r="D2" s="22"/>
      <c r="E2" s="227"/>
      <c r="F2" s="227"/>
      <c r="G2" s="227"/>
      <c r="H2" s="227"/>
      <c r="I2" s="227"/>
      <c r="J2" s="227"/>
      <c r="K2" s="227"/>
      <c r="L2" s="227"/>
      <c r="M2" s="227"/>
      <c r="N2" s="227"/>
      <c r="O2" s="227"/>
      <c r="P2" s="227"/>
      <c r="Q2" s="227"/>
      <c r="R2" s="227"/>
      <c r="S2" s="227"/>
      <c r="T2" s="227"/>
      <c r="U2" s="227"/>
      <c r="V2" s="227"/>
      <c r="W2" s="227"/>
      <c r="X2" s="227"/>
      <c r="Y2" s="227"/>
      <c r="Z2" s="227"/>
      <c r="AA2" s="227"/>
      <c r="AB2" s="3"/>
      <c r="AC2" s="3"/>
      <c r="AD2" s="3"/>
      <c r="AE2" s="3"/>
      <c r="AF2" s="3"/>
      <c r="AG2" s="3"/>
      <c r="AH2" s="23"/>
      <c r="AI2" s="23"/>
      <c r="AJ2" s="6"/>
      <c r="AK2" s="22"/>
      <c r="AL2" s="22"/>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3"/>
      <c r="BK2" s="3"/>
      <c r="BL2" s="3"/>
      <c r="BM2" s="3"/>
      <c r="BN2" s="3"/>
      <c r="BO2" s="3"/>
      <c r="BP2" s="23"/>
      <c r="BQ2" s="18"/>
      <c r="BR2" s="18"/>
      <c r="BS2" s="11"/>
      <c r="BT2" s="11"/>
      <c r="BU2" s="11"/>
      <c r="BV2" s="11"/>
      <c r="BW2" s="11"/>
      <c r="BX2" s="11"/>
      <c r="BY2" s="11"/>
      <c r="BZ2" s="18"/>
      <c r="CA2" s="18"/>
      <c r="CB2" s="18"/>
      <c r="CC2" s="18"/>
      <c r="CD2" s="18"/>
      <c r="CE2" s="18"/>
      <c r="CF2" s="18"/>
      <c r="CG2" s="18"/>
      <c r="CH2" s="18"/>
      <c r="CI2" s="18"/>
      <c r="CJ2" s="18"/>
      <c r="CK2" s="18"/>
      <c r="CL2" s="18"/>
      <c r="CM2" s="18"/>
      <c r="CN2" s="18"/>
      <c r="CO2" s="18"/>
      <c r="CP2" s="18"/>
      <c r="CQ2" s="18"/>
      <c r="CR2" s="11"/>
      <c r="CS2" s="11"/>
      <c r="CT2" s="11"/>
      <c r="CU2" s="11"/>
      <c r="CV2" s="11"/>
      <c r="CW2" s="11"/>
    </row>
    <row r="3" spans="1:101" ht="15" customHeight="1" x14ac:dyDescent="0.3">
      <c r="A3" s="3"/>
      <c r="B3" s="6"/>
      <c r="C3" s="22"/>
      <c r="D3" s="22"/>
      <c r="E3" s="227"/>
      <c r="F3" s="227"/>
      <c r="G3" s="227"/>
      <c r="H3" s="227"/>
      <c r="I3" s="227"/>
      <c r="J3" s="227"/>
      <c r="K3" s="227"/>
      <c r="L3" s="227"/>
      <c r="M3" s="227"/>
      <c r="N3" s="227"/>
      <c r="O3" s="227"/>
      <c r="P3" s="227"/>
      <c r="Q3" s="227"/>
      <c r="R3" s="227"/>
      <c r="S3" s="227"/>
      <c r="T3" s="227"/>
      <c r="U3" s="227"/>
      <c r="V3" s="227"/>
      <c r="W3" s="227"/>
      <c r="X3" s="227"/>
      <c r="Y3" s="227"/>
      <c r="Z3" s="227"/>
      <c r="AA3" s="227"/>
      <c r="AB3" s="3"/>
      <c r="AC3" s="3"/>
      <c r="AD3" s="3"/>
      <c r="AE3" s="3"/>
      <c r="AF3" s="3"/>
      <c r="AG3" s="3"/>
      <c r="AH3" s="23"/>
      <c r="AI3" s="23"/>
      <c r="AJ3" s="6"/>
      <c r="AK3" s="22"/>
      <c r="AL3" s="22"/>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3"/>
      <c r="BK3" s="3"/>
      <c r="BL3" s="3"/>
      <c r="BM3" s="3"/>
      <c r="BN3" s="3"/>
      <c r="BO3" s="3"/>
      <c r="BP3" s="23"/>
      <c r="BQ3" s="18"/>
      <c r="BR3" s="18"/>
      <c r="BS3" s="11"/>
      <c r="BT3" s="11"/>
      <c r="BU3" s="11"/>
      <c r="BV3" s="11"/>
      <c r="BW3" s="11"/>
      <c r="BX3" s="11"/>
      <c r="BY3" s="11"/>
      <c r="BZ3" s="18"/>
      <c r="CA3" s="18"/>
      <c r="CB3" s="18"/>
      <c r="CC3" s="18"/>
      <c r="CD3" s="18"/>
      <c r="CE3" s="18"/>
      <c r="CF3" s="18"/>
      <c r="CG3" s="18"/>
      <c r="CH3" s="18"/>
      <c r="CI3" s="18"/>
      <c r="CJ3" s="18"/>
      <c r="CK3" s="18"/>
      <c r="CL3" s="18"/>
      <c r="CM3" s="18"/>
      <c r="CN3" s="18"/>
      <c r="CO3" s="18"/>
      <c r="CP3" s="18"/>
      <c r="CQ3" s="18"/>
      <c r="CR3" s="11"/>
      <c r="CS3" s="11"/>
      <c r="CT3" s="11"/>
      <c r="CU3" s="11"/>
      <c r="CV3" s="11"/>
      <c r="CW3" s="11"/>
    </row>
    <row r="4" spans="1:101" ht="15" customHeight="1" x14ac:dyDescent="0.3">
      <c r="A4" s="3"/>
      <c r="B4" s="6"/>
      <c r="C4" s="22"/>
      <c r="D4" s="22"/>
      <c r="E4" s="227"/>
      <c r="F4" s="227"/>
      <c r="G4" s="227"/>
      <c r="H4" s="227"/>
      <c r="I4" s="227"/>
      <c r="J4" s="227"/>
      <c r="K4" s="227"/>
      <c r="L4" s="227"/>
      <c r="M4" s="227"/>
      <c r="N4" s="227"/>
      <c r="O4" s="227"/>
      <c r="P4" s="227"/>
      <c r="Q4" s="227"/>
      <c r="R4" s="227"/>
      <c r="S4" s="227"/>
      <c r="T4" s="227"/>
      <c r="U4" s="227"/>
      <c r="V4" s="227"/>
      <c r="W4" s="227"/>
      <c r="X4" s="227"/>
      <c r="Y4" s="227"/>
      <c r="Z4" s="227"/>
      <c r="AA4" s="227"/>
      <c r="AB4" s="3"/>
      <c r="AC4" s="3"/>
      <c r="AD4" s="3"/>
      <c r="AE4" s="3"/>
      <c r="AF4" s="3"/>
      <c r="AG4" s="3"/>
      <c r="AH4" s="23"/>
      <c r="AI4" s="23"/>
      <c r="AJ4" s="6"/>
      <c r="AK4" s="22"/>
      <c r="AL4" s="22"/>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3"/>
      <c r="BK4" s="3"/>
      <c r="BL4" s="3"/>
      <c r="BM4" s="3"/>
      <c r="BN4" s="3"/>
      <c r="BO4" s="3"/>
      <c r="BP4" s="23"/>
      <c r="BQ4" s="18"/>
      <c r="BR4" s="18"/>
      <c r="BS4" s="11"/>
      <c r="BT4" s="11"/>
      <c r="BU4" s="11"/>
      <c r="BV4" s="11"/>
      <c r="BW4" s="11"/>
      <c r="BX4" s="11"/>
      <c r="BY4" s="11"/>
      <c r="BZ4" s="18"/>
      <c r="CA4" s="18"/>
      <c r="CB4" s="18"/>
      <c r="CC4" s="18"/>
      <c r="CD4" s="18"/>
      <c r="CE4" s="18"/>
      <c r="CF4" s="18"/>
      <c r="CG4" s="18"/>
      <c r="CH4" s="18"/>
      <c r="CI4" s="18"/>
      <c r="CJ4" s="18"/>
      <c r="CK4" s="18"/>
      <c r="CL4" s="18"/>
      <c r="CM4" s="18"/>
      <c r="CN4" s="18"/>
      <c r="CO4" s="18"/>
      <c r="CP4" s="18"/>
      <c r="CQ4" s="18"/>
      <c r="CR4" s="11"/>
      <c r="CS4" s="11"/>
      <c r="CT4" s="11"/>
      <c r="CU4" s="11"/>
      <c r="CV4" s="11"/>
      <c r="CW4" s="11"/>
    </row>
    <row r="5" spans="1:101" ht="15" customHeight="1" x14ac:dyDescent="0.3">
      <c r="A5" s="3"/>
      <c r="B5" s="6"/>
      <c r="C5" s="6"/>
      <c r="D5" s="6"/>
      <c r="E5" s="227"/>
      <c r="F5" s="227"/>
      <c r="G5" s="227"/>
      <c r="H5" s="227"/>
      <c r="I5" s="227"/>
      <c r="J5" s="227"/>
      <c r="K5" s="227"/>
      <c r="L5" s="227"/>
      <c r="M5" s="227"/>
      <c r="N5" s="227"/>
      <c r="O5" s="227"/>
      <c r="P5" s="227"/>
      <c r="Q5" s="227"/>
      <c r="R5" s="227"/>
      <c r="S5" s="227"/>
      <c r="T5" s="227"/>
      <c r="U5" s="227"/>
      <c r="V5" s="227"/>
      <c r="W5" s="227"/>
      <c r="X5" s="227"/>
      <c r="Y5" s="227"/>
      <c r="Z5" s="227"/>
      <c r="AA5" s="227"/>
      <c r="AB5" s="3"/>
      <c r="AC5" s="3"/>
      <c r="AD5" s="3"/>
      <c r="AE5" s="3"/>
      <c r="AF5" s="3"/>
      <c r="AG5" s="3"/>
      <c r="AH5" s="6"/>
      <c r="AI5" s="6"/>
      <c r="AJ5" s="6"/>
      <c r="AK5" s="6"/>
      <c r="AL5" s="6"/>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3"/>
      <c r="BK5" s="3"/>
      <c r="BL5" s="3"/>
      <c r="BM5" s="3"/>
      <c r="BN5" s="3"/>
      <c r="BO5" s="3"/>
      <c r="BP5" s="6"/>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row>
    <row r="6" spans="1:101" ht="15" customHeight="1" x14ac:dyDescent="0.3">
      <c r="A6" s="3"/>
      <c r="B6" s="6"/>
      <c r="C6" s="5"/>
      <c r="D6" s="5"/>
      <c r="E6" s="5"/>
      <c r="F6" s="5"/>
      <c r="G6" s="5"/>
      <c r="H6" s="5"/>
      <c r="I6" s="5"/>
      <c r="J6" s="5"/>
      <c r="K6" s="5"/>
      <c r="L6" s="5"/>
      <c r="M6" s="5"/>
      <c r="N6" s="6"/>
      <c r="O6" s="5"/>
      <c r="P6" s="5"/>
      <c r="Q6" s="5"/>
      <c r="R6" s="5"/>
      <c r="S6" s="5"/>
      <c r="T6" s="5"/>
      <c r="U6" s="5"/>
      <c r="V6" s="5"/>
      <c r="W6" s="5"/>
      <c r="X6" s="5"/>
      <c r="Y6" s="6"/>
      <c r="Z6" s="6"/>
      <c r="AA6" s="6"/>
      <c r="AB6" s="5"/>
      <c r="AC6" s="5"/>
      <c r="AD6" s="5"/>
      <c r="AE6" s="5"/>
      <c r="AF6" s="5"/>
      <c r="AG6" s="5"/>
      <c r="AH6" s="5"/>
      <c r="AI6" s="5"/>
      <c r="AJ6" s="6"/>
      <c r="AK6" s="5"/>
      <c r="AL6" s="5"/>
      <c r="AM6" s="5"/>
      <c r="AN6" s="5"/>
      <c r="AO6" s="5"/>
      <c r="AP6" s="5"/>
      <c r="AQ6" s="5"/>
      <c r="AR6" s="5"/>
      <c r="AS6" s="5"/>
      <c r="AT6" s="5"/>
      <c r="AU6" s="5"/>
      <c r="AV6" s="6"/>
      <c r="AW6" s="5"/>
      <c r="AX6" s="5"/>
      <c r="AY6" s="5"/>
      <c r="AZ6" s="5"/>
      <c r="BA6" s="5"/>
      <c r="BB6" s="5"/>
      <c r="BC6" s="5"/>
      <c r="BD6" s="5"/>
      <c r="BE6" s="5"/>
      <c r="BF6" s="5"/>
      <c r="BG6" s="6"/>
      <c r="BH6" s="6"/>
      <c r="BI6" s="6"/>
      <c r="BJ6" s="5"/>
      <c r="BK6" s="5"/>
      <c r="BL6" s="5"/>
      <c r="BM6" s="5"/>
      <c r="BN6" s="5"/>
      <c r="BO6" s="5"/>
      <c r="BP6" s="5"/>
      <c r="BQ6" s="16"/>
      <c r="BR6" s="16"/>
      <c r="BS6" s="16"/>
      <c r="BT6" s="16"/>
      <c r="BU6" s="16"/>
      <c r="BV6" s="16"/>
      <c r="BW6" s="11"/>
      <c r="BX6" s="11"/>
      <c r="BY6" s="11"/>
      <c r="BZ6" s="16"/>
      <c r="CA6" s="16"/>
      <c r="CB6" s="16"/>
      <c r="CC6" s="16"/>
      <c r="CD6" s="16"/>
      <c r="CE6" s="16"/>
      <c r="CF6" s="16"/>
      <c r="CG6" s="16"/>
      <c r="CH6" s="16"/>
      <c r="CI6" s="16"/>
      <c r="CJ6" s="16"/>
      <c r="CK6" s="11"/>
      <c r="CL6" s="16"/>
      <c r="CM6" s="16"/>
      <c r="CN6" s="16"/>
      <c r="CO6" s="16"/>
      <c r="CP6" s="16"/>
      <c r="CQ6" s="16"/>
      <c r="CR6" s="16"/>
      <c r="CS6" s="16"/>
      <c r="CT6" s="16"/>
      <c r="CU6" s="16"/>
      <c r="CV6" s="11"/>
      <c r="CW6" s="11"/>
    </row>
    <row r="7" spans="1:101" ht="15" customHeight="1" x14ac:dyDescent="0.3">
      <c r="A7" s="3"/>
      <c r="B7" s="6"/>
      <c r="C7" s="24" t="s">
        <v>0</v>
      </c>
      <c r="D7" s="29">
        <f ca="1">RANDBETWEEN(2,5)</f>
        <v>2</v>
      </c>
      <c r="E7" s="29">
        <f ca="1">RANDBETWEEN(3,8)</f>
        <v>4</v>
      </c>
      <c r="F7" s="29">
        <f ca="1">RANDBETWEEN(1,9)</f>
        <v>6</v>
      </c>
      <c r="G7" s="29">
        <f ca="1">24-SUM(D7:F7)</f>
        <v>12</v>
      </c>
      <c r="H7" s="29"/>
      <c r="I7" s="29"/>
      <c r="J7" s="29"/>
      <c r="K7" s="29"/>
      <c r="L7" s="29"/>
      <c r="M7" s="29"/>
      <c r="N7" s="29"/>
      <c r="O7" s="29"/>
      <c r="P7" s="29"/>
      <c r="Q7" s="29"/>
      <c r="R7" s="24"/>
      <c r="S7" s="25"/>
      <c r="T7" s="25"/>
      <c r="U7" s="25"/>
      <c r="V7" s="25"/>
      <c r="W7" s="25"/>
      <c r="X7" s="25"/>
      <c r="Y7" s="25"/>
      <c r="Z7" s="25"/>
      <c r="AA7" s="25"/>
      <c r="AB7" s="25"/>
      <c r="AC7" s="25"/>
      <c r="AD7" s="25"/>
      <c r="AE7" s="25"/>
      <c r="AF7" s="25"/>
      <c r="AG7" s="25"/>
      <c r="AH7" s="25"/>
      <c r="AI7" s="25"/>
      <c r="AJ7" s="6"/>
      <c r="AK7" s="24" t="s">
        <v>3</v>
      </c>
      <c r="AL7" s="29">
        <f ca="1">IF(AZ7=7,360/RANDBETWEEN(2,6),360/AZ7)</f>
        <v>90</v>
      </c>
      <c r="AM7" s="29">
        <f ca="1">INT(AL7*(RANDBETWEEN(2,5)/10))</f>
        <v>18</v>
      </c>
      <c r="AN7" s="29">
        <f ca="1">INT(AL7*(RANDBETWEEN(1,3)/10))</f>
        <v>18</v>
      </c>
      <c r="AO7" s="29">
        <f ca="1">INT(AL7*(RANDBETWEEN(1,3)/100)*5)</f>
        <v>4</v>
      </c>
      <c r="AP7" s="29">
        <f ca="1">AL7-SUM(AM7:AO7)</f>
        <v>50</v>
      </c>
      <c r="AQ7" s="29"/>
      <c r="AR7" s="29"/>
      <c r="AS7" s="29"/>
      <c r="AT7" s="29"/>
      <c r="AU7" s="29"/>
      <c r="AV7" s="29"/>
      <c r="AW7" s="29"/>
      <c r="AX7" s="29"/>
      <c r="AY7" s="29"/>
      <c r="AZ7" s="29">
        <f ca="1">RANDBETWEEN(2,9)</f>
        <v>4</v>
      </c>
      <c r="BA7" s="25"/>
      <c r="BB7" s="25"/>
      <c r="BC7" s="25"/>
      <c r="BD7" s="25"/>
      <c r="BE7" s="25"/>
      <c r="BF7" s="25"/>
      <c r="BG7" s="25"/>
      <c r="BH7" s="25"/>
      <c r="BI7" s="25"/>
      <c r="BJ7" s="25"/>
      <c r="BK7" s="25"/>
      <c r="BL7" s="25"/>
      <c r="BM7" s="25"/>
      <c r="BN7" s="25"/>
      <c r="BO7" s="25"/>
      <c r="BP7" s="25"/>
      <c r="BQ7" s="19"/>
      <c r="BR7" s="19"/>
      <c r="BS7" s="19"/>
      <c r="BT7" s="19"/>
      <c r="BU7" s="19"/>
      <c r="BV7" s="19"/>
      <c r="BW7" s="11"/>
      <c r="BX7" s="11"/>
      <c r="BY7" s="11"/>
      <c r="BZ7" s="19"/>
      <c r="CA7" s="19"/>
      <c r="CB7" s="19"/>
      <c r="CC7" s="19"/>
      <c r="CD7" s="19"/>
      <c r="CE7" s="19"/>
      <c r="CF7" s="19"/>
      <c r="CG7" s="19"/>
      <c r="CH7" s="19"/>
      <c r="CI7" s="19"/>
      <c r="CJ7" s="19"/>
      <c r="CK7" s="19"/>
      <c r="CL7" s="19"/>
      <c r="CM7" s="19"/>
      <c r="CN7" s="19"/>
      <c r="CO7" s="19"/>
      <c r="CP7" s="19"/>
      <c r="CQ7" s="19"/>
      <c r="CR7" s="19"/>
      <c r="CS7" s="19"/>
      <c r="CT7" s="19"/>
      <c r="CU7" s="19"/>
      <c r="CV7" s="11"/>
      <c r="CW7" s="11"/>
    </row>
    <row r="8" spans="1:101" ht="15" customHeight="1" x14ac:dyDescent="0.3">
      <c r="A8" s="3"/>
      <c r="B8" s="6"/>
      <c r="C8" s="303" t="str">
        <f ca="1">CONCATENATE("Andy asked his friends their favourite Teenage Mutant Ninja Turtle. ",D7," said Michelangelo, ",E7," said Donatello, ",F7," said Leonardo and ",G7," said Raphael. Show this in the pie chart.")</f>
        <v>Andy asked his friends their favourite Teenage Mutant Ninja Turtle. 2 said Michelangelo, 4 said Donatello, 6 said Leonardo and 12 said Raphael. Show this in the pie chart.</v>
      </c>
      <c r="D8" s="303"/>
      <c r="E8" s="303"/>
      <c r="F8" s="303"/>
      <c r="G8" s="303"/>
      <c r="H8" s="303"/>
      <c r="I8" s="303"/>
      <c r="J8" s="303"/>
      <c r="K8" s="303"/>
      <c r="L8" s="303"/>
      <c r="M8" s="303"/>
      <c r="N8" s="303"/>
      <c r="O8" s="303"/>
      <c r="P8" s="303"/>
      <c r="Q8" s="303"/>
      <c r="R8" s="303"/>
      <c r="S8" s="25"/>
      <c r="T8" s="25"/>
      <c r="U8" s="25"/>
      <c r="V8" s="25"/>
      <c r="W8" s="25"/>
      <c r="X8" s="25"/>
      <c r="Y8" s="6"/>
      <c r="Z8" s="6"/>
      <c r="AA8" s="6"/>
      <c r="AB8" s="25"/>
      <c r="AC8" s="25"/>
      <c r="AD8" s="25"/>
      <c r="AE8" s="25"/>
      <c r="AF8" s="25"/>
      <c r="AG8" s="25"/>
      <c r="AH8" s="25"/>
      <c r="AI8" s="25"/>
      <c r="AJ8" s="6"/>
      <c r="AK8" s="303" t="str">
        <f ca="1">CONCATENATE("The height of ",AL7," plants are measured. Here are the results:")</f>
        <v>The height of 90 plants are measured. Here are the results:</v>
      </c>
      <c r="AL8" s="303"/>
      <c r="AM8" s="303"/>
      <c r="AN8" s="303"/>
      <c r="AO8" s="303"/>
      <c r="AP8" s="303"/>
      <c r="AQ8" s="303"/>
      <c r="AR8" s="303"/>
      <c r="AS8" s="303"/>
      <c r="AT8" s="303"/>
      <c r="AU8" s="303"/>
      <c r="AV8" s="303"/>
      <c r="AW8" s="303"/>
      <c r="AX8" s="303"/>
      <c r="AY8" s="303"/>
      <c r="AZ8" s="303"/>
      <c r="BA8" s="25"/>
      <c r="BB8" s="25"/>
      <c r="BC8" s="25"/>
      <c r="BD8" s="25"/>
      <c r="BE8" s="25"/>
      <c r="BF8" s="25"/>
      <c r="BG8" s="6"/>
      <c r="BH8" s="6"/>
      <c r="BI8" s="6"/>
      <c r="BJ8" s="25"/>
      <c r="BK8" s="25"/>
      <c r="BL8" s="25"/>
      <c r="BM8" s="25"/>
      <c r="BN8" s="25"/>
      <c r="BO8" s="25"/>
      <c r="BP8" s="25"/>
      <c r="BQ8" s="19"/>
      <c r="BR8" s="19"/>
      <c r="BS8" s="19"/>
      <c r="BT8" s="19"/>
      <c r="BU8" s="19"/>
      <c r="BV8" s="19"/>
      <c r="BW8" s="11"/>
      <c r="BX8" s="11"/>
      <c r="BY8" s="11"/>
      <c r="BZ8" s="19"/>
      <c r="CA8" s="19"/>
      <c r="CB8" s="19"/>
      <c r="CC8" s="19"/>
      <c r="CD8" s="19"/>
      <c r="CE8" s="19"/>
      <c r="CF8" s="19"/>
      <c r="CG8" s="19"/>
      <c r="CH8" s="19"/>
      <c r="CI8" s="19"/>
      <c r="CJ8" s="19"/>
      <c r="CK8" s="19"/>
      <c r="CL8" s="19"/>
      <c r="CM8" s="19"/>
      <c r="CN8" s="19"/>
      <c r="CO8" s="19"/>
      <c r="CP8" s="19"/>
      <c r="CQ8" s="19"/>
      <c r="CR8" s="19"/>
      <c r="CS8" s="19"/>
      <c r="CT8" s="19"/>
      <c r="CU8" s="19"/>
      <c r="CV8" s="11"/>
      <c r="CW8" s="11"/>
    </row>
    <row r="9" spans="1:101" ht="15" customHeight="1" x14ac:dyDescent="0.3">
      <c r="A9" s="3"/>
      <c r="B9" s="6"/>
      <c r="C9" s="303"/>
      <c r="D9" s="303"/>
      <c r="E9" s="303"/>
      <c r="F9" s="303"/>
      <c r="G9" s="303"/>
      <c r="H9" s="303"/>
      <c r="I9" s="303"/>
      <c r="J9" s="303"/>
      <c r="K9" s="303"/>
      <c r="L9" s="303"/>
      <c r="M9" s="303"/>
      <c r="N9" s="303"/>
      <c r="O9" s="303"/>
      <c r="P9" s="303"/>
      <c r="Q9" s="303"/>
      <c r="R9" s="303"/>
      <c r="S9" s="25"/>
      <c r="T9" s="25"/>
      <c r="U9" s="25"/>
      <c r="V9" s="25"/>
      <c r="W9" s="25"/>
      <c r="X9" s="25"/>
      <c r="Y9" s="6"/>
      <c r="Z9" s="6"/>
      <c r="AA9" s="6"/>
      <c r="AB9" s="25"/>
      <c r="AC9" s="25"/>
      <c r="AD9" s="25"/>
      <c r="AE9" s="25"/>
      <c r="AF9" s="25"/>
      <c r="AG9" s="25"/>
      <c r="AH9" s="25"/>
      <c r="AI9" s="25"/>
      <c r="AJ9" s="6"/>
      <c r="AK9" s="303"/>
      <c r="AL9" s="303"/>
      <c r="AM9" s="303"/>
      <c r="AN9" s="303"/>
      <c r="AO9" s="303"/>
      <c r="AP9" s="303"/>
      <c r="AQ9" s="303"/>
      <c r="AR9" s="303"/>
      <c r="AS9" s="303"/>
      <c r="AT9" s="303"/>
      <c r="AU9" s="303"/>
      <c r="AV9" s="303"/>
      <c r="AW9" s="303"/>
      <c r="AX9" s="303"/>
      <c r="AY9" s="303"/>
      <c r="AZ9" s="303"/>
      <c r="BA9" s="25"/>
      <c r="BB9" s="25"/>
      <c r="BC9" s="25"/>
      <c r="BD9" s="25"/>
      <c r="BE9" s="25"/>
      <c r="BF9" s="25"/>
      <c r="BG9" s="6"/>
      <c r="BH9" s="6"/>
      <c r="BI9" s="6"/>
      <c r="BJ9" s="25"/>
      <c r="BK9" s="25"/>
      <c r="BL9" s="25"/>
      <c r="BM9" s="25"/>
      <c r="BN9" s="25"/>
      <c r="BO9" s="25"/>
      <c r="BP9" s="25"/>
      <c r="BQ9" s="19"/>
      <c r="BR9" s="19"/>
      <c r="BS9" s="19"/>
      <c r="BT9" s="19"/>
      <c r="BU9" s="19"/>
      <c r="BV9" s="19"/>
      <c r="BW9" s="11"/>
      <c r="BX9" s="11"/>
      <c r="BY9" s="11"/>
      <c r="BZ9" s="19"/>
      <c r="CA9" s="19"/>
      <c r="CB9" s="19"/>
      <c r="CC9" s="19"/>
      <c r="CD9" s="19"/>
      <c r="CE9" s="19"/>
      <c r="CF9" s="19"/>
      <c r="CG9" s="19"/>
      <c r="CH9" s="19"/>
      <c r="CI9" s="19"/>
      <c r="CJ9" s="19"/>
      <c r="CK9" s="19"/>
      <c r="CL9" s="19"/>
      <c r="CM9" s="19"/>
      <c r="CN9" s="19"/>
      <c r="CO9" s="19"/>
      <c r="CP9" s="19"/>
      <c r="CQ9" s="19"/>
      <c r="CR9" s="19"/>
      <c r="CS9" s="19"/>
      <c r="CT9" s="19"/>
      <c r="CU9" s="19"/>
      <c r="CV9" s="11"/>
      <c r="CW9" s="11"/>
    </row>
    <row r="10" spans="1:101" ht="15" customHeight="1" x14ac:dyDescent="0.3">
      <c r="A10" s="3"/>
      <c r="B10" s="6"/>
      <c r="C10" s="303"/>
      <c r="D10" s="303"/>
      <c r="E10" s="303"/>
      <c r="F10" s="303"/>
      <c r="G10" s="303"/>
      <c r="H10" s="303"/>
      <c r="I10" s="303"/>
      <c r="J10" s="303"/>
      <c r="K10" s="303"/>
      <c r="L10" s="303"/>
      <c r="M10" s="303"/>
      <c r="N10" s="303"/>
      <c r="O10" s="303"/>
      <c r="P10" s="303"/>
      <c r="Q10" s="303"/>
      <c r="R10" s="303"/>
      <c r="S10" s="5"/>
      <c r="T10" s="5"/>
      <c r="U10" s="5"/>
      <c r="V10" s="5"/>
      <c r="W10" s="5"/>
      <c r="X10" s="5"/>
      <c r="Y10" s="6"/>
      <c r="Z10" s="6"/>
      <c r="AA10" s="6"/>
      <c r="AB10" s="5"/>
      <c r="AC10" s="5"/>
      <c r="AD10" s="5"/>
      <c r="AE10" s="5"/>
      <c r="AF10" s="5"/>
      <c r="AG10" s="5"/>
      <c r="AH10" s="5"/>
      <c r="AI10" s="5"/>
      <c r="AJ10" s="6"/>
      <c r="AK10" s="303"/>
      <c r="AL10" s="303"/>
      <c r="AM10" s="303"/>
      <c r="AN10" s="303"/>
      <c r="AO10" s="303"/>
      <c r="AP10" s="303"/>
      <c r="AQ10" s="303"/>
      <c r="AR10" s="303"/>
      <c r="AS10" s="303"/>
      <c r="AT10" s="303"/>
      <c r="AU10" s="303"/>
      <c r="AV10" s="303"/>
      <c r="AW10" s="303"/>
      <c r="AX10" s="303"/>
      <c r="AY10" s="303"/>
      <c r="AZ10" s="303"/>
      <c r="BA10" s="5"/>
      <c r="BB10" s="5"/>
      <c r="BC10" s="5"/>
      <c r="BD10" s="5"/>
      <c r="BE10" s="5"/>
      <c r="BF10" s="5"/>
      <c r="BG10" s="6"/>
      <c r="BH10" s="6"/>
      <c r="BI10" s="6"/>
      <c r="BJ10" s="5"/>
      <c r="BK10" s="5"/>
      <c r="BL10" s="5"/>
      <c r="BM10" s="5"/>
      <c r="BN10" s="5"/>
      <c r="BO10" s="5"/>
      <c r="BP10" s="5"/>
      <c r="BQ10" s="16"/>
      <c r="BR10" s="16"/>
      <c r="BS10" s="16"/>
      <c r="BT10" s="16"/>
      <c r="BU10" s="16"/>
      <c r="BV10" s="16"/>
      <c r="BW10" s="11"/>
      <c r="BX10" s="11"/>
      <c r="BY10" s="11"/>
      <c r="BZ10" s="16"/>
      <c r="CA10" s="16"/>
      <c r="CB10" s="16"/>
      <c r="CC10" s="16"/>
      <c r="CD10" s="16"/>
      <c r="CE10" s="16"/>
      <c r="CF10" s="16"/>
      <c r="CG10" s="16"/>
      <c r="CH10" s="16"/>
      <c r="CI10" s="16"/>
      <c r="CJ10" s="16"/>
      <c r="CK10" s="11"/>
      <c r="CL10" s="16"/>
      <c r="CM10" s="16"/>
      <c r="CN10" s="16"/>
      <c r="CO10" s="16"/>
      <c r="CP10" s="16"/>
      <c r="CQ10" s="16"/>
      <c r="CR10" s="16"/>
      <c r="CS10" s="16"/>
      <c r="CT10" s="16"/>
      <c r="CU10" s="16"/>
      <c r="CV10" s="11"/>
      <c r="CW10" s="11"/>
    </row>
    <row r="11" spans="1:101" ht="15" customHeight="1" x14ac:dyDescent="0.3">
      <c r="A11" s="3"/>
      <c r="B11" s="6"/>
      <c r="C11" s="303"/>
      <c r="D11" s="303"/>
      <c r="E11" s="303"/>
      <c r="F11" s="303"/>
      <c r="G11" s="303"/>
      <c r="H11" s="303"/>
      <c r="I11" s="303"/>
      <c r="J11" s="303"/>
      <c r="K11" s="303"/>
      <c r="L11" s="303"/>
      <c r="M11" s="303"/>
      <c r="N11" s="303"/>
      <c r="O11" s="303"/>
      <c r="P11" s="303"/>
      <c r="Q11" s="303"/>
      <c r="R11" s="303"/>
      <c r="S11" s="25"/>
      <c r="T11" s="25"/>
      <c r="U11" s="25"/>
      <c r="V11" s="25"/>
      <c r="W11" s="25"/>
      <c r="X11" s="25"/>
      <c r="Y11" s="6"/>
      <c r="Z11" s="6"/>
      <c r="AA11" s="6"/>
      <c r="AB11" s="25"/>
      <c r="AC11" s="25"/>
      <c r="AD11" s="25"/>
      <c r="AE11" s="25"/>
      <c r="AF11" s="25"/>
      <c r="AG11" s="25"/>
      <c r="AH11" s="25"/>
      <c r="AI11" s="25"/>
      <c r="AJ11" s="6"/>
      <c r="AK11" s="272"/>
      <c r="AL11" s="272"/>
      <c r="AM11" s="272"/>
      <c r="AN11" s="272"/>
      <c r="AO11" s="272" t="s">
        <v>118</v>
      </c>
      <c r="AP11" s="272"/>
      <c r="AQ11" s="272"/>
      <c r="AR11" s="272"/>
      <c r="AS11" s="272"/>
      <c r="AT11" s="272"/>
      <c r="AU11" s="272" t="s">
        <v>119</v>
      </c>
      <c r="AV11" s="272"/>
      <c r="AW11" s="272"/>
      <c r="AX11" s="272"/>
      <c r="AY11" s="272"/>
      <c r="AZ11" s="272"/>
      <c r="BA11" s="25"/>
      <c r="BB11" s="25"/>
      <c r="BC11" s="25"/>
      <c r="BD11" s="25"/>
      <c r="BE11" s="25"/>
      <c r="BF11" s="25"/>
      <c r="BG11" s="6"/>
      <c r="BH11" s="6"/>
      <c r="BI11" s="6"/>
      <c r="BJ11" s="25"/>
      <c r="BK11" s="25"/>
      <c r="BL11" s="25"/>
      <c r="BM11" s="25"/>
      <c r="BN11" s="25"/>
      <c r="BO11" s="25"/>
      <c r="BP11" s="25"/>
      <c r="BQ11" s="19"/>
      <c r="BR11" s="19"/>
      <c r="BS11" s="19"/>
      <c r="BT11" s="19"/>
      <c r="BU11" s="19"/>
      <c r="BV11" s="19"/>
      <c r="BW11" s="11"/>
      <c r="BX11" s="11"/>
      <c r="BY11" s="11"/>
      <c r="BZ11" s="19"/>
      <c r="CA11" s="19"/>
      <c r="CB11" s="19"/>
      <c r="CC11" s="19"/>
      <c r="CD11" s="19"/>
      <c r="CE11" s="19"/>
      <c r="CF11" s="19"/>
      <c r="CG11" s="19"/>
      <c r="CH11" s="19"/>
      <c r="CI11" s="19"/>
      <c r="CJ11" s="19"/>
      <c r="CK11" s="19"/>
      <c r="CL11" s="19"/>
      <c r="CM11" s="19"/>
      <c r="CN11" s="19"/>
      <c r="CO11" s="19"/>
      <c r="CP11" s="19"/>
      <c r="CQ11" s="19"/>
      <c r="CR11" s="19"/>
      <c r="CS11" s="19"/>
      <c r="CT11" s="19"/>
      <c r="CU11" s="19"/>
      <c r="CV11" s="11"/>
      <c r="CW11" s="11"/>
    </row>
    <row r="12" spans="1:101" ht="15" customHeight="1" x14ac:dyDescent="0.3">
      <c r="A12" s="3"/>
      <c r="B12" s="6"/>
      <c r="C12" s="303"/>
      <c r="D12" s="303"/>
      <c r="E12" s="303"/>
      <c r="F12" s="303"/>
      <c r="G12" s="303"/>
      <c r="H12" s="303"/>
      <c r="I12" s="303"/>
      <c r="J12" s="303"/>
      <c r="K12" s="303"/>
      <c r="L12" s="303"/>
      <c r="M12" s="303"/>
      <c r="N12" s="303"/>
      <c r="O12" s="303"/>
      <c r="P12" s="303"/>
      <c r="Q12" s="303"/>
      <c r="R12" s="303"/>
      <c r="S12" s="25"/>
      <c r="T12" s="25"/>
      <c r="U12" s="25"/>
      <c r="V12" s="25"/>
      <c r="W12" s="25"/>
      <c r="X12" s="25"/>
      <c r="Y12" s="6"/>
      <c r="Z12" s="6"/>
      <c r="AA12" s="6"/>
      <c r="AB12" s="25"/>
      <c r="AC12" s="25"/>
      <c r="AD12" s="25"/>
      <c r="AE12" s="25"/>
      <c r="AF12" s="25"/>
      <c r="AG12" s="25"/>
      <c r="AH12" s="25"/>
      <c r="AI12" s="25"/>
      <c r="AJ12" s="6"/>
      <c r="AK12" s="272"/>
      <c r="AL12" s="272"/>
      <c r="AM12" s="272"/>
      <c r="AN12" s="272"/>
      <c r="AO12" s="272"/>
      <c r="AP12" s="272"/>
      <c r="AQ12" s="272"/>
      <c r="AR12" s="272"/>
      <c r="AS12" s="272"/>
      <c r="AT12" s="272"/>
      <c r="AU12" s="272"/>
      <c r="AV12" s="272"/>
      <c r="AW12" s="272"/>
      <c r="AX12" s="272"/>
      <c r="AY12" s="272"/>
      <c r="AZ12" s="272"/>
      <c r="BA12" s="25"/>
      <c r="BB12" s="25"/>
      <c r="BC12" s="25"/>
      <c r="BD12" s="25"/>
      <c r="BE12" s="25"/>
      <c r="BF12" s="25"/>
      <c r="BG12" s="6"/>
      <c r="BH12" s="6"/>
      <c r="BI12" s="6"/>
      <c r="BJ12" s="25"/>
      <c r="BK12" s="25"/>
      <c r="BL12" s="25"/>
      <c r="BM12" s="25"/>
      <c r="BN12" s="25"/>
      <c r="BO12" s="25"/>
      <c r="BP12" s="25"/>
      <c r="BQ12" s="19"/>
      <c r="BR12" s="19"/>
      <c r="BS12" s="19"/>
      <c r="BT12" s="19"/>
      <c r="BU12" s="19"/>
      <c r="BV12" s="19"/>
      <c r="BW12" s="11"/>
      <c r="BX12" s="11"/>
      <c r="BY12" s="11"/>
      <c r="BZ12" s="19"/>
      <c r="CA12" s="19"/>
      <c r="CB12" s="19"/>
      <c r="CC12" s="19"/>
      <c r="CD12" s="19"/>
      <c r="CE12" s="19"/>
      <c r="CF12" s="19"/>
      <c r="CG12" s="19"/>
      <c r="CH12" s="19"/>
      <c r="CI12" s="19"/>
      <c r="CJ12" s="19"/>
      <c r="CK12" s="19"/>
      <c r="CL12" s="19"/>
      <c r="CM12" s="19"/>
      <c r="CN12" s="19"/>
      <c r="CO12" s="19"/>
      <c r="CP12" s="19"/>
      <c r="CQ12" s="19"/>
      <c r="CR12" s="19"/>
      <c r="CS12" s="19"/>
      <c r="CT12" s="19"/>
      <c r="CU12" s="19"/>
      <c r="CV12" s="11"/>
      <c r="CW12" s="11"/>
    </row>
    <row r="13" spans="1:101" ht="15" customHeight="1" x14ac:dyDescent="0.3">
      <c r="A13" s="3"/>
      <c r="B13" s="6"/>
      <c r="C13" s="303"/>
      <c r="D13" s="303"/>
      <c r="E13" s="303"/>
      <c r="F13" s="303"/>
      <c r="G13" s="303"/>
      <c r="H13" s="303"/>
      <c r="I13" s="303"/>
      <c r="J13" s="303"/>
      <c r="K13" s="303"/>
      <c r="L13" s="303"/>
      <c r="M13" s="303"/>
      <c r="N13" s="303"/>
      <c r="O13" s="303"/>
      <c r="P13" s="303"/>
      <c r="Q13" s="303"/>
      <c r="R13" s="303"/>
      <c r="S13" s="25"/>
      <c r="T13" s="25"/>
      <c r="U13" s="25"/>
      <c r="V13" s="25"/>
      <c r="W13" s="25"/>
      <c r="X13" s="25"/>
      <c r="Y13" s="6"/>
      <c r="Z13" s="6"/>
      <c r="AA13" s="6"/>
      <c r="AB13" s="25"/>
      <c r="AC13" s="25"/>
      <c r="AD13" s="25"/>
      <c r="AE13" s="25"/>
      <c r="AF13" s="25"/>
      <c r="AG13" s="25"/>
      <c r="AH13" s="25"/>
      <c r="AI13" s="25"/>
      <c r="AJ13" s="6"/>
      <c r="AK13" s="272" t="s">
        <v>128</v>
      </c>
      <c r="AL13" s="272"/>
      <c r="AM13" s="272"/>
      <c r="AN13" s="272"/>
      <c r="AO13" s="272">
        <f ca="1">AM7</f>
        <v>18</v>
      </c>
      <c r="AP13" s="272"/>
      <c r="AQ13" s="272"/>
      <c r="AR13" s="272"/>
      <c r="AS13" s="272"/>
      <c r="AT13" s="272"/>
      <c r="AU13" s="272"/>
      <c r="AV13" s="272"/>
      <c r="AW13" s="272"/>
      <c r="AX13" s="272"/>
      <c r="AY13" s="272"/>
      <c r="AZ13" s="272"/>
      <c r="BA13" s="25"/>
      <c r="BB13" s="25"/>
      <c r="BC13" s="25"/>
      <c r="BD13" s="25"/>
      <c r="BE13" s="25"/>
      <c r="BF13" s="25"/>
      <c r="BG13" s="6"/>
      <c r="BH13" s="6"/>
      <c r="BI13" s="6"/>
      <c r="BJ13" s="25"/>
      <c r="BK13" s="25"/>
      <c r="BL13" s="25"/>
      <c r="BM13" s="25"/>
      <c r="BN13" s="25"/>
      <c r="BO13" s="25"/>
      <c r="BP13" s="25"/>
      <c r="BQ13" s="19"/>
      <c r="BR13" s="19"/>
      <c r="BS13" s="19"/>
      <c r="BT13" s="19"/>
      <c r="BU13" s="19"/>
      <c r="BV13" s="19"/>
      <c r="BW13" s="11"/>
      <c r="BX13" s="11"/>
      <c r="BY13" s="11"/>
      <c r="BZ13" s="19"/>
      <c r="CA13" s="19"/>
      <c r="CB13" s="19"/>
      <c r="CC13" s="19"/>
      <c r="CD13" s="19"/>
      <c r="CE13" s="19"/>
      <c r="CF13" s="19"/>
      <c r="CG13" s="19"/>
      <c r="CH13" s="19"/>
      <c r="CI13" s="19"/>
      <c r="CJ13" s="19"/>
      <c r="CK13" s="19"/>
      <c r="CL13" s="19"/>
      <c r="CM13" s="19"/>
      <c r="CN13" s="19"/>
      <c r="CO13" s="19"/>
      <c r="CP13" s="19"/>
      <c r="CQ13" s="19"/>
      <c r="CR13" s="19"/>
      <c r="CS13" s="19"/>
      <c r="CT13" s="19"/>
      <c r="CU13" s="19"/>
      <c r="CV13" s="11"/>
      <c r="CW13" s="11"/>
    </row>
    <row r="14" spans="1:101" ht="15" customHeight="1" x14ac:dyDescent="0.3">
      <c r="A14" s="3"/>
      <c r="B14" s="6"/>
      <c r="C14" s="303"/>
      <c r="D14" s="303"/>
      <c r="E14" s="303"/>
      <c r="F14" s="303"/>
      <c r="G14" s="303"/>
      <c r="H14" s="303"/>
      <c r="I14" s="303"/>
      <c r="J14" s="303"/>
      <c r="K14" s="303"/>
      <c r="L14" s="303"/>
      <c r="M14" s="303"/>
      <c r="N14" s="303"/>
      <c r="O14" s="303"/>
      <c r="P14" s="303"/>
      <c r="Q14" s="303"/>
      <c r="R14" s="303"/>
      <c r="S14" s="5"/>
      <c r="T14" s="5"/>
      <c r="U14" s="5"/>
      <c r="V14" s="5"/>
      <c r="W14" s="5"/>
      <c r="X14" s="5"/>
      <c r="Y14" s="6"/>
      <c r="Z14" s="6"/>
      <c r="AA14" s="6"/>
      <c r="AB14" s="5"/>
      <c r="AC14" s="5"/>
      <c r="AD14" s="5"/>
      <c r="AE14" s="5"/>
      <c r="AF14" s="5"/>
      <c r="AG14" s="5"/>
      <c r="AH14" s="5"/>
      <c r="AI14" s="5"/>
      <c r="AJ14" s="6"/>
      <c r="AK14" s="272"/>
      <c r="AL14" s="272"/>
      <c r="AM14" s="272"/>
      <c r="AN14" s="272"/>
      <c r="AO14" s="272"/>
      <c r="AP14" s="272"/>
      <c r="AQ14" s="272"/>
      <c r="AR14" s="272"/>
      <c r="AS14" s="272"/>
      <c r="AT14" s="272"/>
      <c r="AU14" s="272"/>
      <c r="AV14" s="272"/>
      <c r="AW14" s="272"/>
      <c r="AX14" s="272"/>
      <c r="AY14" s="272"/>
      <c r="AZ14" s="272"/>
      <c r="BA14" s="5"/>
      <c r="BB14" s="5"/>
      <c r="BC14" s="5"/>
      <c r="BD14" s="5"/>
      <c r="BE14" s="5"/>
      <c r="BF14" s="5"/>
      <c r="BG14" s="6"/>
      <c r="BH14" s="6"/>
      <c r="BI14" s="6"/>
      <c r="BJ14" s="5"/>
      <c r="BK14" s="5"/>
      <c r="BL14" s="5"/>
      <c r="BM14" s="5"/>
      <c r="BN14" s="5"/>
      <c r="BO14" s="5"/>
      <c r="BP14" s="5"/>
      <c r="BQ14" s="16"/>
      <c r="BR14" s="16"/>
      <c r="BS14" s="16"/>
      <c r="BT14" s="16"/>
      <c r="BU14" s="16"/>
      <c r="BV14" s="16"/>
      <c r="BW14" s="11"/>
      <c r="BX14" s="11"/>
      <c r="BY14" s="11"/>
      <c r="BZ14" s="16"/>
      <c r="CA14" s="16"/>
      <c r="CB14" s="16"/>
      <c r="CC14" s="16"/>
      <c r="CD14" s="16"/>
      <c r="CE14" s="16"/>
      <c r="CF14" s="16"/>
      <c r="CG14" s="16"/>
      <c r="CH14" s="16"/>
      <c r="CI14" s="16"/>
      <c r="CJ14" s="16"/>
      <c r="CK14" s="11"/>
      <c r="CL14" s="16"/>
      <c r="CM14" s="16"/>
      <c r="CN14" s="16"/>
      <c r="CO14" s="16"/>
      <c r="CP14" s="16"/>
      <c r="CQ14" s="16"/>
      <c r="CR14" s="16"/>
      <c r="CS14" s="16"/>
      <c r="CT14" s="16"/>
      <c r="CU14" s="16"/>
      <c r="CV14" s="11"/>
      <c r="CW14" s="11"/>
    </row>
    <row r="15" spans="1:101" ht="15" customHeight="1" x14ac:dyDescent="0.3">
      <c r="A15" s="3"/>
      <c r="B15" s="6"/>
      <c r="C15" s="303"/>
      <c r="D15" s="303"/>
      <c r="E15" s="303"/>
      <c r="F15" s="303"/>
      <c r="G15" s="303"/>
      <c r="H15" s="303"/>
      <c r="I15" s="303"/>
      <c r="J15" s="303"/>
      <c r="K15" s="303"/>
      <c r="L15" s="303"/>
      <c r="M15" s="303"/>
      <c r="N15" s="303"/>
      <c r="O15" s="303"/>
      <c r="P15" s="303"/>
      <c r="Q15" s="303"/>
      <c r="R15" s="303"/>
      <c r="S15" s="25"/>
      <c r="T15" s="25"/>
      <c r="U15" s="25"/>
      <c r="V15" s="25"/>
      <c r="W15" s="25"/>
      <c r="X15" s="25"/>
      <c r="Y15" s="6"/>
      <c r="Z15" s="6"/>
      <c r="AA15" s="6"/>
      <c r="AB15" s="25"/>
      <c r="AC15" s="25"/>
      <c r="AD15" s="25"/>
      <c r="AE15" s="25"/>
      <c r="AF15" s="25"/>
      <c r="AG15" s="25"/>
      <c r="AH15" s="25"/>
      <c r="AI15" s="25"/>
      <c r="AJ15" s="6"/>
      <c r="AK15" s="272" t="s">
        <v>129</v>
      </c>
      <c r="AL15" s="272"/>
      <c r="AM15" s="272"/>
      <c r="AN15" s="272"/>
      <c r="AO15" s="272">
        <f ca="1">AN7</f>
        <v>18</v>
      </c>
      <c r="AP15" s="272"/>
      <c r="AQ15" s="272"/>
      <c r="AR15" s="272"/>
      <c r="AS15" s="272"/>
      <c r="AT15" s="272"/>
      <c r="AU15" s="272"/>
      <c r="AV15" s="272"/>
      <c r="AW15" s="272"/>
      <c r="AX15" s="272"/>
      <c r="AY15" s="272"/>
      <c r="AZ15" s="272"/>
      <c r="BA15" s="25"/>
      <c r="BB15" s="25"/>
      <c r="BC15" s="25"/>
      <c r="BD15" s="25"/>
      <c r="BE15" s="25"/>
      <c r="BF15" s="25"/>
      <c r="BG15" s="6"/>
      <c r="BH15" s="6"/>
      <c r="BI15" s="6"/>
      <c r="BJ15" s="25"/>
      <c r="BK15" s="25"/>
      <c r="BL15" s="25"/>
      <c r="BM15" s="25"/>
      <c r="BN15" s="25"/>
      <c r="BO15" s="25"/>
      <c r="BP15" s="25"/>
      <c r="BQ15" s="19"/>
      <c r="BR15" s="19"/>
      <c r="BS15" s="19"/>
      <c r="BT15" s="19"/>
      <c r="BU15" s="19"/>
      <c r="BV15" s="19"/>
      <c r="BW15" s="11"/>
      <c r="BX15" s="11"/>
      <c r="BY15" s="11"/>
      <c r="BZ15" s="19"/>
      <c r="CA15" s="19"/>
      <c r="CB15" s="19"/>
      <c r="CC15" s="19"/>
      <c r="CD15" s="19"/>
      <c r="CE15" s="19"/>
      <c r="CF15" s="19"/>
      <c r="CG15" s="19"/>
      <c r="CH15" s="19"/>
      <c r="CI15" s="19"/>
      <c r="CJ15" s="19"/>
      <c r="CK15" s="19"/>
      <c r="CL15" s="19"/>
      <c r="CM15" s="19"/>
      <c r="CN15" s="19"/>
      <c r="CO15" s="19"/>
      <c r="CP15" s="19"/>
      <c r="CQ15" s="19"/>
      <c r="CR15" s="19"/>
      <c r="CS15" s="19"/>
      <c r="CT15" s="19"/>
      <c r="CU15" s="19"/>
      <c r="CV15" s="11"/>
      <c r="CW15" s="11"/>
    </row>
    <row r="16" spans="1:101" ht="15" customHeight="1" x14ac:dyDescent="0.3">
      <c r="A16" s="3"/>
      <c r="B16" s="6"/>
      <c r="C16" s="303"/>
      <c r="D16" s="303"/>
      <c r="E16" s="303"/>
      <c r="F16" s="303"/>
      <c r="G16" s="303"/>
      <c r="H16" s="303"/>
      <c r="I16" s="303"/>
      <c r="J16" s="303"/>
      <c r="K16" s="303"/>
      <c r="L16" s="303"/>
      <c r="M16" s="303"/>
      <c r="N16" s="303"/>
      <c r="O16" s="303"/>
      <c r="P16" s="303"/>
      <c r="Q16" s="303"/>
      <c r="R16" s="303"/>
      <c r="S16" s="25"/>
      <c r="T16" s="25"/>
      <c r="U16" s="25"/>
      <c r="V16" s="25"/>
      <c r="W16" s="25"/>
      <c r="X16" s="25"/>
      <c r="Y16" s="6"/>
      <c r="Z16" s="6"/>
      <c r="AA16" s="6"/>
      <c r="AB16" s="25"/>
      <c r="AC16" s="25"/>
      <c r="AD16" s="25"/>
      <c r="AE16" s="25"/>
      <c r="AF16" s="25"/>
      <c r="AG16" s="25"/>
      <c r="AH16" s="25"/>
      <c r="AI16" s="25"/>
      <c r="AJ16" s="6"/>
      <c r="AK16" s="272"/>
      <c r="AL16" s="272"/>
      <c r="AM16" s="272"/>
      <c r="AN16" s="272"/>
      <c r="AO16" s="272"/>
      <c r="AP16" s="272"/>
      <c r="AQ16" s="272"/>
      <c r="AR16" s="272"/>
      <c r="AS16" s="272"/>
      <c r="AT16" s="272"/>
      <c r="AU16" s="272"/>
      <c r="AV16" s="272"/>
      <c r="AW16" s="272"/>
      <c r="AX16" s="272"/>
      <c r="AY16" s="272"/>
      <c r="AZ16" s="272"/>
      <c r="BA16" s="25"/>
      <c r="BB16" s="25"/>
      <c r="BC16" s="25"/>
      <c r="BD16" s="25"/>
      <c r="BE16" s="25"/>
      <c r="BF16" s="25"/>
      <c r="BG16" s="6"/>
      <c r="BH16" s="6"/>
      <c r="BI16" s="6"/>
      <c r="BJ16" s="25"/>
      <c r="BK16" s="25"/>
      <c r="BL16" s="25"/>
      <c r="BM16" s="25"/>
      <c r="BN16" s="25"/>
      <c r="BO16" s="25"/>
      <c r="BP16" s="25"/>
      <c r="BQ16" s="19"/>
      <c r="BR16" s="19"/>
      <c r="BS16" s="19"/>
      <c r="BT16" s="19"/>
      <c r="BU16" s="19"/>
      <c r="BV16" s="19"/>
      <c r="BW16" s="11"/>
      <c r="BX16" s="11"/>
      <c r="BY16" s="11"/>
      <c r="BZ16" s="19"/>
      <c r="CA16" s="19"/>
      <c r="CB16" s="19"/>
      <c r="CC16" s="19"/>
      <c r="CD16" s="19"/>
      <c r="CE16" s="19"/>
      <c r="CF16" s="19"/>
      <c r="CG16" s="19"/>
      <c r="CH16" s="19"/>
      <c r="CI16" s="19"/>
      <c r="CJ16" s="19"/>
      <c r="CK16" s="19"/>
      <c r="CL16" s="19"/>
      <c r="CM16" s="19"/>
      <c r="CN16" s="19"/>
      <c r="CO16" s="19"/>
      <c r="CP16" s="19"/>
      <c r="CQ16" s="19"/>
      <c r="CR16" s="19"/>
      <c r="CS16" s="19"/>
      <c r="CT16" s="19"/>
      <c r="CU16" s="19"/>
      <c r="CV16" s="11"/>
      <c r="CW16" s="11"/>
    </row>
    <row r="17" spans="1:101" ht="15" customHeight="1" x14ac:dyDescent="0.3">
      <c r="A17" s="3"/>
      <c r="B17" s="6"/>
      <c r="C17" s="303"/>
      <c r="D17" s="303"/>
      <c r="E17" s="303"/>
      <c r="F17" s="303"/>
      <c r="G17" s="303"/>
      <c r="H17" s="303"/>
      <c r="I17" s="303"/>
      <c r="J17" s="303"/>
      <c r="K17" s="303"/>
      <c r="L17" s="303"/>
      <c r="M17" s="303"/>
      <c r="N17" s="303"/>
      <c r="O17" s="303"/>
      <c r="P17" s="303"/>
      <c r="Q17" s="303"/>
      <c r="R17" s="303"/>
      <c r="S17" s="25"/>
      <c r="T17" s="25"/>
      <c r="U17" s="25"/>
      <c r="V17" s="25"/>
      <c r="W17" s="25"/>
      <c r="X17" s="25"/>
      <c r="Y17" s="6"/>
      <c r="Z17" s="6"/>
      <c r="AA17" s="6"/>
      <c r="AB17" s="25"/>
      <c r="AC17" s="25"/>
      <c r="AD17" s="25"/>
      <c r="AE17" s="25"/>
      <c r="AF17" s="25"/>
      <c r="AG17" s="25"/>
      <c r="AH17" s="25"/>
      <c r="AI17" s="25"/>
      <c r="AJ17" s="6"/>
      <c r="AK17" s="272" t="s">
        <v>130</v>
      </c>
      <c r="AL17" s="272"/>
      <c r="AM17" s="272"/>
      <c r="AN17" s="272"/>
      <c r="AO17" s="272">
        <f ca="1">AO7</f>
        <v>4</v>
      </c>
      <c r="AP17" s="272"/>
      <c r="AQ17" s="272"/>
      <c r="AR17" s="272"/>
      <c r="AS17" s="272"/>
      <c r="AT17" s="272"/>
      <c r="AU17" s="272"/>
      <c r="AV17" s="272"/>
      <c r="AW17" s="272"/>
      <c r="AX17" s="272"/>
      <c r="AY17" s="272"/>
      <c r="AZ17" s="272"/>
      <c r="BA17" s="25"/>
      <c r="BB17" s="25"/>
      <c r="BC17" s="25"/>
      <c r="BD17" s="25"/>
      <c r="BE17" s="25"/>
      <c r="BF17" s="25"/>
      <c r="BG17" s="6"/>
      <c r="BH17" s="6"/>
      <c r="BI17" s="6"/>
      <c r="BJ17" s="25"/>
      <c r="BK17" s="25"/>
      <c r="BL17" s="25"/>
      <c r="BM17" s="25"/>
      <c r="BN17" s="25"/>
      <c r="BO17" s="25"/>
      <c r="BP17" s="25"/>
      <c r="BQ17" s="19"/>
      <c r="BR17" s="19"/>
      <c r="BS17" s="19"/>
      <c r="BT17" s="19"/>
      <c r="BU17" s="19"/>
      <c r="BV17" s="19"/>
      <c r="BW17" s="11"/>
      <c r="BX17" s="11"/>
      <c r="BY17" s="11"/>
      <c r="BZ17" s="19"/>
      <c r="CA17" s="19"/>
      <c r="CB17" s="19"/>
      <c r="CC17" s="19"/>
      <c r="CD17" s="19"/>
      <c r="CE17" s="19"/>
      <c r="CF17" s="19"/>
      <c r="CG17" s="19"/>
      <c r="CH17" s="19"/>
      <c r="CI17" s="19"/>
      <c r="CJ17" s="19"/>
      <c r="CK17" s="19"/>
      <c r="CL17" s="19"/>
      <c r="CM17" s="19"/>
      <c r="CN17" s="19"/>
      <c r="CO17" s="19"/>
      <c r="CP17" s="19"/>
      <c r="CQ17" s="19"/>
      <c r="CR17" s="19"/>
      <c r="CS17" s="19"/>
      <c r="CT17" s="19"/>
      <c r="CU17" s="19"/>
      <c r="CV17" s="11"/>
      <c r="CW17" s="11"/>
    </row>
    <row r="18" spans="1:101" ht="15" customHeight="1" x14ac:dyDescent="0.3">
      <c r="A18" s="3"/>
      <c r="B18" s="6"/>
      <c r="C18" s="303"/>
      <c r="D18" s="303"/>
      <c r="E18" s="303"/>
      <c r="F18" s="303"/>
      <c r="G18" s="303"/>
      <c r="H18" s="303"/>
      <c r="I18" s="303"/>
      <c r="J18" s="303"/>
      <c r="K18" s="303"/>
      <c r="L18" s="303"/>
      <c r="M18" s="303"/>
      <c r="N18" s="303"/>
      <c r="O18" s="303"/>
      <c r="P18" s="303"/>
      <c r="Q18" s="303"/>
      <c r="R18" s="303"/>
      <c r="S18" s="5"/>
      <c r="T18" s="5"/>
      <c r="U18" s="5"/>
      <c r="V18" s="5"/>
      <c r="W18" s="5"/>
      <c r="X18" s="5"/>
      <c r="Y18" s="6"/>
      <c r="Z18" s="6"/>
      <c r="AA18" s="6"/>
      <c r="AB18" s="5"/>
      <c r="AC18" s="5"/>
      <c r="AD18" s="5"/>
      <c r="AE18" s="5"/>
      <c r="AF18" s="5"/>
      <c r="AG18" s="5"/>
      <c r="AH18" s="5"/>
      <c r="AI18" s="5"/>
      <c r="AJ18" s="6"/>
      <c r="AK18" s="272"/>
      <c r="AL18" s="272"/>
      <c r="AM18" s="272"/>
      <c r="AN18" s="272"/>
      <c r="AO18" s="272"/>
      <c r="AP18" s="272"/>
      <c r="AQ18" s="272"/>
      <c r="AR18" s="272"/>
      <c r="AS18" s="272"/>
      <c r="AT18" s="272"/>
      <c r="AU18" s="272"/>
      <c r="AV18" s="272"/>
      <c r="AW18" s="272"/>
      <c r="AX18" s="272"/>
      <c r="AY18" s="272"/>
      <c r="AZ18" s="272"/>
      <c r="BA18" s="5"/>
      <c r="BB18" s="5"/>
      <c r="BC18" s="5"/>
      <c r="BD18" s="5"/>
      <c r="BE18" s="5"/>
      <c r="BF18" s="5"/>
      <c r="BG18" s="6"/>
      <c r="BH18" s="6"/>
      <c r="BI18" s="6"/>
      <c r="BJ18" s="5"/>
      <c r="BK18" s="5"/>
      <c r="BL18" s="5"/>
      <c r="BM18" s="5"/>
      <c r="BN18" s="5"/>
      <c r="BO18" s="5"/>
      <c r="BP18" s="5"/>
      <c r="BQ18" s="16"/>
      <c r="BR18" s="16"/>
      <c r="BS18" s="16"/>
      <c r="BT18" s="16"/>
      <c r="BU18" s="16"/>
      <c r="BV18" s="16"/>
      <c r="BW18" s="11"/>
      <c r="BX18" s="11"/>
      <c r="BY18" s="11"/>
      <c r="BZ18" s="16"/>
      <c r="CA18" s="16"/>
      <c r="CB18" s="16"/>
      <c r="CC18" s="16"/>
      <c r="CD18" s="16"/>
      <c r="CE18" s="16"/>
      <c r="CF18" s="16"/>
      <c r="CG18" s="16"/>
      <c r="CH18" s="16"/>
      <c r="CI18" s="16"/>
      <c r="CJ18" s="16"/>
      <c r="CK18" s="11"/>
      <c r="CL18" s="16"/>
      <c r="CM18" s="16"/>
      <c r="CN18" s="16"/>
      <c r="CO18" s="16"/>
      <c r="CP18" s="16"/>
      <c r="CQ18" s="16"/>
      <c r="CR18" s="16"/>
      <c r="CS18" s="16"/>
      <c r="CT18" s="16"/>
      <c r="CU18" s="16"/>
      <c r="CV18" s="11"/>
      <c r="CW18" s="11"/>
    </row>
    <row r="19" spans="1:101" ht="15" customHeight="1" x14ac:dyDescent="0.3">
      <c r="A19" s="3"/>
      <c r="B19" s="6"/>
      <c r="C19" s="303"/>
      <c r="D19" s="303"/>
      <c r="E19" s="303"/>
      <c r="F19" s="303"/>
      <c r="G19" s="303"/>
      <c r="H19" s="303"/>
      <c r="I19" s="303"/>
      <c r="J19" s="303"/>
      <c r="K19" s="303"/>
      <c r="L19" s="303"/>
      <c r="M19" s="303"/>
      <c r="N19" s="303"/>
      <c r="O19" s="303"/>
      <c r="P19" s="303"/>
      <c r="Q19" s="303"/>
      <c r="R19" s="303"/>
      <c r="S19" s="25"/>
      <c r="T19" s="25"/>
      <c r="U19" s="25"/>
      <c r="V19" s="25"/>
      <c r="W19" s="25"/>
      <c r="X19" s="25"/>
      <c r="Y19" s="6"/>
      <c r="Z19" s="6"/>
      <c r="AA19" s="6"/>
      <c r="AB19" s="25"/>
      <c r="AC19" s="25"/>
      <c r="AD19" s="25"/>
      <c r="AE19" s="25"/>
      <c r="AF19" s="25"/>
      <c r="AG19" s="25"/>
      <c r="AH19" s="25"/>
      <c r="AI19" s="25"/>
      <c r="AJ19" s="6"/>
      <c r="AK19" s="272" t="s">
        <v>131</v>
      </c>
      <c r="AL19" s="272"/>
      <c r="AM19" s="272"/>
      <c r="AN19" s="272"/>
      <c r="AO19" s="272">
        <f ca="1">AP7</f>
        <v>50</v>
      </c>
      <c r="AP19" s="272"/>
      <c r="AQ19" s="272"/>
      <c r="AR19" s="272"/>
      <c r="AS19" s="272"/>
      <c r="AT19" s="272"/>
      <c r="AU19" s="272"/>
      <c r="AV19" s="272"/>
      <c r="AW19" s="272"/>
      <c r="AX19" s="272"/>
      <c r="AY19" s="272"/>
      <c r="AZ19" s="272"/>
      <c r="BA19" s="25"/>
      <c r="BB19" s="25"/>
      <c r="BC19" s="25"/>
      <c r="BD19" s="25"/>
      <c r="BE19" s="25"/>
      <c r="BF19" s="25"/>
      <c r="BG19" s="6"/>
      <c r="BH19" s="6"/>
      <c r="BI19" s="6"/>
      <c r="BJ19" s="25"/>
      <c r="BK19" s="25"/>
      <c r="BL19" s="25"/>
      <c r="BM19" s="25"/>
      <c r="BN19" s="25"/>
      <c r="BO19" s="25"/>
      <c r="BP19" s="25"/>
      <c r="BQ19" s="19"/>
      <c r="BR19" s="19"/>
      <c r="BS19" s="19"/>
      <c r="BT19" s="19"/>
      <c r="BU19" s="19"/>
      <c r="BV19" s="19"/>
      <c r="BW19" s="11"/>
      <c r="BX19" s="11"/>
      <c r="BY19" s="11"/>
      <c r="BZ19" s="19"/>
      <c r="CA19" s="19"/>
      <c r="CB19" s="19"/>
      <c r="CC19" s="19"/>
      <c r="CD19" s="19"/>
      <c r="CE19" s="19"/>
      <c r="CF19" s="19"/>
      <c r="CG19" s="19"/>
      <c r="CH19" s="19"/>
      <c r="CI19" s="19"/>
      <c r="CJ19" s="19"/>
      <c r="CK19" s="19"/>
      <c r="CL19" s="19"/>
      <c r="CM19" s="19"/>
      <c r="CN19" s="19"/>
      <c r="CO19" s="19"/>
      <c r="CP19" s="19"/>
      <c r="CQ19" s="19"/>
      <c r="CR19" s="19"/>
      <c r="CS19" s="19"/>
      <c r="CT19" s="19"/>
      <c r="CU19" s="19"/>
      <c r="CV19" s="11"/>
      <c r="CW19" s="11"/>
    </row>
    <row r="20" spans="1:101" ht="15" customHeight="1" x14ac:dyDescent="0.3">
      <c r="A20" s="3"/>
      <c r="B20" s="6"/>
      <c r="C20" s="26"/>
      <c r="D20" s="26"/>
      <c r="E20" s="26"/>
      <c r="F20" s="26"/>
      <c r="G20" s="26"/>
      <c r="H20" s="26"/>
      <c r="I20" s="26"/>
      <c r="J20" s="26"/>
      <c r="K20" s="26"/>
      <c r="L20" s="26"/>
      <c r="M20" s="26"/>
      <c r="N20" s="26"/>
      <c r="O20" s="26"/>
      <c r="P20" s="26"/>
      <c r="Q20" s="26"/>
      <c r="R20" s="26"/>
      <c r="S20" s="25"/>
      <c r="T20" s="25"/>
      <c r="U20" s="25"/>
      <c r="V20" s="25"/>
      <c r="W20" s="25"/>
      <c r="X20" s="25"/>
      <c r="Y20" s="6"/>
      <c r="Z20" s="6"/>
      <c r="AA20" s="6"/>
      <c r="AB20" s="25"/>
      <c r="AC20" s="25"/>
      <c r="AD20" s="25"/>
      <c r="AE20" s="25"/>
      <c r="AF20" s="25"/>
      <c r="AG20" s="25"/>
      <c r="AH20" s="25"/>
      <c r="AI20" s="25"/>
      <c r="AJ20" s="6"/>
      <c r="AK20" s="272"/>
      <c r="AL20" s="272"/>
      <c r="AM20" s="272"/>
      <c r="AN20" s="272"/>
      <c r="AO20" s="272"/>
      <c r="AP20" s="272"/>
      <c r="AQ20" s="272"/>
      <c r="AR20" s="272"/>
      <c r="AS20" s="272"/>
      <c r="AT20" s="272"/>
      <c r="AU20" s="272"/>
      <c r="AV20" s="272"/>
      <c r="AW20" s="272"/>
      <c r="AX20" s="272"/>
      <c r="AY20" s="272"/>
      <c r="AZ20" s="272"/>
      <c r="BA20" s="25"/>
      <c r="BB20" s="25"/>
      <c r="BC20" s="25"/>
      <c r="BD20" s="25"/>
      <c r="BE20" s="25"/>
      <c r="BF20" s="25"/>
      <c r="BG20" s="6"/>
      <c r="BH20" s="6"/>
      <c r="BI20" s="6"/>
      <c r="BJ20" s="25"/>
      <c r="BK20" s="25"/>
      <c r="BL20" s="25"/>
      <c r="BM20" s="25"/>
      <c r="BN20" s="25"/>
      <c r="BO20" s="25"/>
      <c r="BP20" s="25"/>
      <c r="BQ20" s="19"/>
      <c r="BR20" s="19"/>
      <c r="BS20" s="19"/>
      <c r="BT20" s="19"/>
      <c r="BU20" s="19"/>
      <c r="BV20" s="19"/>
      <c r="BW20" s="11"/>
      <c r="BX20" s="11"/>
      <c r="BY20" s="11"/>
      <c r="BZ20" s="19"/>
      <c r="CA20" s="19"/>
      <c r="CB20" s="19"/>
      <c r="CC20" s="19"/>
      <c r="CD20" s="19"/>
      <c r="CE20" s="19"/>
      <c r="CF20" s="19"/>
      <c r="CG20" s="19"/>
      <c r="CH20" s="19"/>
      <c r="CI20" s="19"/>
      <c r="CJ20" s="19"/>
      <c r="CK20" s="19"/>
      <c r="CL20" s="19"/>
      <c r="CM20" s="19"/>
      <c r="CN20" s="19"/>
      <c r="CO20" s="19"/>
      <c r="CP20" s="19"/>
      <c r="CQ20" s="19"/>
      <c r="CR20" s="19"/>
      <c r="CS20" s="19"/>
      <c r="CT20" s="19"/>
      <c r="CU20" s="19"/>
      <c r="CV20" s="11"/>
      <c r="CW20" s="11"/>
    </row>
    <row r="21" spans="1:101" ht="15" customHeight="1" x14ac:dyDescent="0.3">
      <c r="A21" s="3"/>
      <c r="B21" s="6"/>
      <c r="C21" s="24" t="s">
        <v>1</v>
      </c>
      <c r="D21" s="29">
        <v>36</v>
      </c>
      <c r="E21" s="29">
        <f>D21/4</f>
        <v>9</v>
      </c>
      <c r="F21" s="29">
        <f ca="1">RANDBETWEEN(12,18)</f>
        <v>16</v>
      </c>
      <c r="G21" s="29">
        <f ca="1">RANDBETWEEN(3,8)</f>
        <v>5</v>
      </c>
      <c r="H21" s="29">
        <f ca="1">D21-SUM(E21:G21)</f>
        <v>6</v>
      </c>
      <c r="I21" s="29"/>
      <c r="J21" s="29"/>
      <c r="K21" s="29"/>
      <c r="L21" s="29"/>
      <c r="M21" s="29"/>
      <c r="N21" s="29"/>
      <c r="O21" s="29"/>
      <c r="P21" s="29"/>
      <c r="Q21" s="29"/>
      <c r="R21" s="24"/>
      <c r="S21" s="25"/>
      <c r="T21" s="25"/>
      <c r="U21" s="25"/>
      <c r="V21" s="25"/>
      <c r="W21" s="25"/>
      <c r="X21" s="25"/>
      <c r="Y21" s="6"/>
      <c r="Z21" s="6"/>
      <c r="AA21" s="6"/>
      <c r="AB21" s="25"/>
      <c r="AC21" s="25"/>
      <c r="AD21" s="25"/>
      <c r="AE21" s="25"/>
      <c r="AF21" s="25"/>
      <c r="AG21" s="25"/>
      <c r="AH21" s="25"/>
      <c r="AI21" s="25"/>
      <c r="AJ21" s="6"/>
      <c r="AK21" s="24" t="s">
        <v>4</v>
      </c>
      <c r="AL21" s="29">
        <f ca="1">360*AZ21</f>
        <v>1440</v>
      </c>
      <c r="AM21" s="29">
        <f ca="1">RANDBETWEEN(75,105)*AZ21</f>
        <v>352</v>
      </c>
      <c r="AN21" s="29">
        <f ca="1">RANDBETWEEN(150,210)*AZ21</f>
        <v>796</v>
      </c>
      <c r="AO21" s="29">
        <f ca="1">AL21-SUM(AM21:AN21)</f>
        <v>292</v>
      </c>
      <c r="AP21" s="29"/>
      <c r="AQ21" s="29"/>
      <c r="AR21" s="29"/>
      <c r="AS21" s="29"/>
      <c r="AT21" s="29"/>
      <c r="AU21" s="29"/>
      <c r="AV21" s="29"/>
      <c r="AW21" s="29"/>
      <c r="AX21" s="29"/>
      <c r="AY21" s="29"/>
      <c r="AZ21" s="29">
        <f ca="1">RANDBETWEEN(1,5)</f>
        <v>4</v>
      </c>
      <c r="BA21" s="30"/>
      <c r="BB21" s="25"/>
      <c r="BC21" s="25"/>
      <c r="BD21" s="25"/>
      <c r="BE21" s="25"/>
      <c r="BF21" s="25"/>
      <c r="BG21" s="6"/>
      <c r="BH21" s="6"/>
      <c r="BI21" s="6"/>
      <c r="BJ21" s="25"/>
      <c r="BK21" s="25"/>
      <c r="BL21" s="25"/>
      <c r="BM21" s="25"/>
      <c r="BN21" s="25"/>
      <c r="BO21" s="25"/>
      <c r="BP21" s="25"/>
      <c r="BQ21" s="19"/>
      <c r="BR21" s="19"/>
      <c r="BS21" s="19"/>
      <c r="BT21" s="19"/>
      <c r="BU21" s="19"/>
      <c r="BV21" s="19"/>
      <c r="BW21" s="11"/>
      <c r="BX21" s="11"/>
      <c r="BY21" s="11"/>
      <c r="BZ21" s="19"/>
      <c r="CA21" s="19"/>
      <c r="CB21" s="19"/>
      <c r="CC21" s="19"/>
      <c r="CD21" s="19"/>
      <c r="CE21" s="19"/>
      <c r="CF21" s="19"/>
      <c r="CG21" s="19"/>
      <c r="CH21" s="19"/>
      <c r="CI21" s="19"/>
      <c r="CJ21" s="19"/>
      <c r="CK21" s="19"/>
      <c r="CL21" s="19"/>
      <c r="CM21" s="19"/>
      <c r="CN21" s="19"/>
      <c r="CO21" s="19"/>
      <c r="CP21" s="19"/>
      <c r="CQ21" s="19"/>
      <c r="CR21" s="19"/>
      <c r="CS21" s="19"/>
      <c r="CT21" s="19"/>
      <c r="CU21" s="19"/>
      <c r="CV21" s="11"/>
      <c r="CW21" s="11"/>
    </row>
    <row r="22" spans="1:101" ht="15" customHeight="1" x14ac:dyDescent="0.3">
      <c r="A22" s="3"/>
      <c r="B22" s="6"/>
      <c r="C22" s="303" t="str">
        <f>CONCATENATE("There are ",D21," students enrolled in an after school club. ")</f>
        <v xml:space="preserve">There are 36 students enrolled in an after school club. </v>
      </c>
      <c r="D22" s="303"/>
      <c r="E22" s="303"/>
      <c r="F22" s="303"/>
      <c r="G22" s="303"/>
      <c r="H22" s="303"/>
      <c r="I22" s="303"/>
      <c r="J22" s="303"/>
      <c r="K22" s="303"/>
      <c r="L22" s="303"/>
      <c r="M22" s="303"/>
      <c r="N22" s="303"/>
      <c r="O22" s="303"/>
      <c r="P22" s="303"/>
      <c r="Q22" s="303"/>
      <c r="R22" s="303"/>
      <c r="S22" s="25"/>
      <c r="T22" s="25"/>
      <c r="U22" s="25"/>
      <c r="V22" s="25"/>
      <c r="W22" s="25"/>
      <c r="X22" s="25"/>
      <c r="Y22" s="6"/>
      <c r="Z22" s="6"/>
      <c r="AA22" s="6"/>
      <c r="AB22" s="25"/>
      <c r="AC22" s="25"/>
      <c r="AD22" s="25"/>
      <c r="AE22" s="25"/>
      <c r="AF22" s="25"/>
      <c r="AG22" s="25"/>
      <c r="AH22" s="25"/>
      <c r="AI22" s="25"/>
      <c r="AJ22" s="6"/>
      <c r="AK22" s="303" t="str">
        <f ca="1">CONCATENATE("There are ",AL21," students enrolled at a college.")</f>
        <v>There are 1440 students enrolled at a college.</v>
      </c>
      <c r="AL22" s="303"/>
      <c r="AM22" s="303"/>
      <c r="AN22" s="303"/>
      <c r="AO22" s="303"/>
      <c r="AP22" s="303"/>
      <c r="AQ22" s="303"/>
      <c r="AR22" s="303"/>
      <c r="AS22" s="303"/>
      <c r="AT22" s="303"/>
      <c r="AU22" s="303"/>
      <c r="AV22" s="303"/>
      <c r="AW22" s="303"/>
      <c r="AX22" s="303"/>
      <c r="AY22" s="303"/>
      <c r="AZ22" s="303"/>
      <c r="BA22" s="25"/>
      <c r="BB22" s="25"/>
      <c r="BC22" s="25"/>
      <c r="BD22" s="25"/>
      <c r="BE22" s="25"/>
      <c r="BF22" s="25"/>
      <c r="BG22" s="6"/>
      <c r="BH22" s="6"/>
      <c r="BI22" s="6"/>
      <c r="BJ22" s="25"/>
      <c r="BK22" s="25"/>
      <c r="BL22" s="25"/>
      <c r="BM22" s="25"/>
      <c r="BN22" s="25"/>
      <c r="BO22" s="25"/>
      <c r="BP22" s="25"/>
      <c r="BQ22" s="19"/>
      <c r="BR22" s="19"/>
      <c r="BS22" s="19"/>
      <c r="BT22" s="19"/>
      <c r="BU22" s="19"/>
      <c r="BV22" s="19"/>
      <c r="BW22" s="11"/>
      <c r="BX22" s="11"/>
      <c r="BY22" s="11"/>
      <c r="BZ22" s="19"/>
      <c r="CA22" s="19"/>
      <c r="CB22" s="19"/>
      <c r="CC22" s="19"/>
      <c r="CD22" s="19"/>
      <c r="CE22" s="19"/>
      <c r="CF22" s="19"/>
      <c r="CG22" s="19"/>
      <c r="CH22" s="19"/>
      <c r="CI22" s="19"/>
      <c r="CJ22" s="19"/>
      <c r="CK22" s="19"/>
      <c r="CL22" s="19"/>
      <c r="CM22" s="19"/>
      <c r="CN22" s="19"/>
      <c r="CO22" s="19"/>
      <c r="CP22" s="19"/>
      <c r="CQ22" s="19"/>
      <c r="CR22" s="19"/>
      <c r="CS22" s="19"/>
      <c r="CT22" s="19"/>
      <c r="CU22" s="19"/>
      <c r="CV22" s="11"/>
      <c r="CW22" s="11"/>
    </row>
    <row r="23" spans="1:101" ht="15" customHeight="1" x14ac:dyDescent="0.3">
      <c r="A23" s="3"/>
      <c r="B23" s="6"/>
      <c r="C23" s="303"/>
      <c r="D23" s="303"/>
      <c r="E23" s="303"/>
      <c r="F23" s="303"/>
      <c r="G23" s="303"/>
      <c r="H23" s="303"/>
      <c r="I23" s="303"/>
      <c r="J23" s="303"/>
      <c r="K23" s="303"/>
      <c r="L23" s="303"/>
      <c r="M23" s="303"/>
      <c r="N23" s="303"/>
      <c r="O23" s="303"/>
      <c r="P23" s="303"/>
      <c r="Q23" s="303"/>
      <c r="R23" s="303"/>
      <c r="S23" s="5"/>
      <c r="T23" s="5"/>
      <c r="U23" s="5"/>
      <c r="V23" s="5"/>
      <c r="W23" s="5"/>
      <c r="X23" s="5"/>
      <c r="Y23" s="6"/>
      <c r="Z23" s="6"/>
      <c r="AA23" s="6"/>
      <c r="AB23" s="5"/>
      <c r="AC23" s="5"/>
      <c r="AD23" s="5"/>
      <c r="AE23" s="5"/>
      <c r="AF23" s="5"/>
      <c r="AG23" s="5"/>
      <c r="AH23" s="5"/>
      <c r="AI23" s="5"/>
      <c r="AJ23" s="6"/>
      <c r="AK23" s="303"/>
      <c r="AL23" s="303"/>
      <c r="AM23" s="303"/>
      <c r="AN23" s="303"/>
      <c r="AO23" s="303"/>
      <c r="AP23" s="303"/>
      <c r="AQ23" s="303"/>
      <c r="AR23" s="303"/>
      <c r="AS23" s="303"/>
      <c r="AT23" s="303"/>
      <c r="AU23" s="303"/>
      <c r="AV23" s="303"/>
      <c r="AW23" s="303"/>
      <c r="AX23" s="303"/>
      <c r="AY23" s="303"/>
      <c r="AZ23" s="303"/>
      <c r="BA23" s="5"/>
      <c r="BB23" s="5"/>
      <c r="BC23" s="5"/>
      <c r="BD23" s="5"/>
      <c r="BE23" s="5"/>
      <c r="BF23" s="5"/>
      <c r="BG23" s="6"/>
      <c r="BH23" s="6"/>
      <c r="BI23" s="6"/>
      <c r="BJ23" s="5"/>
      <c r="BK23" s="5"/>
      <c r="BL23" s="5"/>
      <c r="BM23" s="5"/>
      <c r="BN23" s="5"/>
      <c r="BO23" s="5"/>
      <c r="BP23" s="5"/>
      <c r="BQ23" s="16"/>
      <c r="BR23" s="16"/>
      <c r="BS23" s="16"/>
      <c r="BT23" s="16"/>
      <c r="BU23" s="16"/>
      <c r="BV23" s="16"/>
      <c r="BW23" s="11"/>
      <c r="BX23" s="11"/>
      <c r="BY23" s="11"/>
      <c r="BZ23" s="16"/>
      <c r="CA23" s="16"/>
      <c r="CB23" s="16"/>
      <c r="CC23" s="16"/>
      <c r="CD23" s="16"/>
      <c r="CE23" s="16"/>
      <c r="CF23" s="16"/>
      <c r="CG23" s="16"/>
      <c r="CH23" s="16"/>
      <c r="CI23" s="16"/>
      <c r="CJ23" s="16"/>
      <c r="CK23" s="11"/>
      <c r="CL23" s="16"/>
      <c r="CM23" s="16"/>
      <c r="CN23" s="16"/>
      <c r="CO23" s="16"/>
      <c r="CP23" s="16"/>
      <c r="CQ23" s="16"/>
      <c r="CR23" s="16"/>
      <c r="CS23" s="16"/>
      <c r="CT23" s="16"/>
      <c r="CU23" s="16"/>
      <c r="CV23" s="11"/>
      <c r="CW23" s="11"/>
    </row>
    <row r="24" spans="1:101" ht="15" customHeight="1" x14ac:dyDescent="0.3">
      <c r="A24" s="3"/>
      <c r="B24" s="6"/>
      <c r="C24" s="303"/>
      <c r="D24" s="303"/>
      <c r="E24" s="303"/>
      <c r="F24" s="303"/>
      <c r="G24" s="303"/>
      <c r="H24" s="303"/>
      <c r="I24" s="303"/>
      <c r="J24" s="303"/>
      <c r="K24" s="303"/>
      <c r="L24" s="303"/>
      <c r="M24" s="303"/>
      <c r="N24" s="303"/>
      <c r="O24" s="303"/>
      <c r="P24" s="303"/>
      <c r="Q24" s="303"/>
      <c r="R24" s="303"/>
      <c r="S24" s="25"/>
      <c r="T24" s="25"/>
      <c r="U24" s="25"/>
      <c r="V24" s="25"/>
      <c r="W24" s="25"/>
      <c r="X24" s="25"/>
      <c r="Y24" s="6"/>
      <c r="Z24" s="6"/>
      <c r="AA24" s="6"/>
      <c r="AB24" s="25"/>
      <c r="AC24" s="25"/>
      <c r="AD24" s="25"/>
      <c r="AE24" s="25"/>
      <c r="AF24" s="25"/>
      <c r="AG24" s="25"/>
      <c r="AH24" s="25"/>
      <c r="AI24" s="25"/>
      <c r="AJ24" s="6"/>
      <c r="AK24" s="303"/>
      <c r="AL24" s="303"/>
      <c r="AM24" s="303"/>
      <c r="AN24" s="303"/>
      <c r="AO24" s="303"/>
      <c r="AP24" s="303"/>
      <c r="AQ24" s="303"/>
      <c r="AR24" s="303"/>
      <c r="AS24" s="303"/>
      <c r="AT24" s="303"/>
      <c r="AU24" s="303"/>
      <c r="AV24" s="303"/>
      <c r="AW24" s="303"/>
      <c r="AX24" s="303"/>
      <c r="AY24" s="303"/>
      <c r="AZ24" s="303"/>
      <c r="BA24" s="25"/>
      <c r="BB24" s="25"/>
      <c r="BC24" s="25"/>
      <c r="BD24" s="25"/>
      <c r="BE24" s="25"/>
      <c r="BF24" s="25"/>
      <c r="BG24" s="6"/>
      <c r="BH24" s="6"/>
      <c r="BI24" s="6"/>
      <c r="BJ24" s="25"/>
      <c r="BK24" s="25"/>
      <c r="BL24" s="25"/>
      <c r="BM24" s="25"/>
      <c r="BN24" s="25"/>
      <c r="BO24" s="25"/>
      <c r="BP24" s="25"/>
      <c r="BQ24" s="19"/>
      <c r="BR24" s="19"/>
      <c r="BS24" s="19"/>
      <c r="BT24" s="19"/>
      <c r="BU24" s="19"/>
      <c r="BV24" s="19"/>
      <c r="BW24" s="11"/>
      <c r="BX24" s="11"/>
      <c r="BY24" s="11"/>
      <c r="BZ24" s="19"/>
      <c r="CA24" s="19"/>
      <c r="CB24" s="19"/>
      <c r="CC24" s="19"/>
      <c r="CD24" s="19"/>
      <c r="CE24" s="19"/>
      <c r="CF24" s="19"/>
      <c r="CG24" s="19"/>
      <c r="CH24" s="19"/>
      <c r="CI24" s="19"/>
      <c r="CJ24" s="19"/>
      <c r="CK24" s="19"/>
      <c r="CL24" s="19"/>
      <c r="CM24" s="19"/>
      <c r="CN24" s="19"/>
      <c r="CO24" s="19"/>
      <c r="CP24" s="19"/>
      <c r="CQ24" s="19"/>
      <c r="CR24" s="19"/>
      <c r="CS24" s="19"/>
      <c r="CT24" s="19"/>
      <c r="CU24" s="19"/>
      <c r="CV24" s="11"/>
      <c r="CW24" s="11"/>
    </row>
    <row r="25" spans="1:101" ht="15" customHeight="1" x14ac:dyDescent="0.3">
      <c r="A25" s="3"/>
      <c r="B25" s="6"/>
      <c r="C25" s="272"/>
      <c r="D25" s="272"/>
      <c r="E25" s="272"/>
      <c r="F25" s="272"/>
      <c r="G25" s="272" t="s">
        <v>118</v>
      </c>
      <c r="H25" s="272"/>
      <c r="I25" s="272"/>
      <c r="J25" s="272"/>
      <c r="K25" s="272"/>
      <c r="L25" s="272"/>
      <c r="M25" s="272" t="s">
        <v>119</v>
      </c>
      <c r="N25" s="272"/>
      <c r="O25" s="272"/>
      <c r="P25" s="272"/>
      <c r="Q25" s="272"/>
      <c r="R25" s="272"/>
      <c r="S25" s="25"/>
      <c r="T25" s="25"/>
      <c r="U25" s="25"/>
      <c r="V25" s="25"/>
      <c r="W25" s="25"/>
      <c r="X25" s="25"/>
      <c r="Y25" s="6"/>
      <c r="Z25" s="6"/>
      <c r="AA25" s="6"/>
      <c r="AB25" s="25"/>
      <c r="AC25" s="25"/>
      <c r="AD25" s="25"/>
      <c r="AE25" s="25"/>
      <c r="AF25" s="25"/>
      <c r="AG25" s="25"/>
      <c r="AH25" s="25"/>
      <c r="AI25" s="25"/>
      <c r="AJ25" s="6"/>
      <c r="AK25" s="272"/>
      <c r="AL25" s="272"/>
      <c r="AM25" s="272"/>
      <c r="AN25" s="272"/>
      <c r="AO25" s="272" t="s">
        <v>118</v>
      </c>
      <c r="AP25" s="272"/>
      <c r="AQ25" s="272"/>
      <c r="AR25" s="272"/>
      <c r="AS25" s="272"/>
      <c r="AT25" s="272"/>
      <c r="AU25" s="272"/>
      <c r="AV25" s="272"/>
      <c r="AW25" s="272"/>
      <c r="AX25" s="272"/>
      <c r="AY25" s="272"/>
      <c r="AZ25" s="272"/>
      <c r="BA25" s="25"/>
      <c r="BB25" s="25"/>
      <c r="BC25" s="25"/>
      <c r="BD25" s="25"/>
      <c r="BE25" s="25"/>
      <c r="BF25" s="25"/>
      <c r="BG25" s="6"/>
      <c r="BH25" s="6"/>
      <c r="BI25" s="6"/>
      <c r="BJ25" s="25"/>
      <c r="BK25" s="25"/>
      <c r="BL25" s="25"/>
      <c r="BM25" s="25"/>
      <c r="BN25" s="25"/>
      <c r="BO25" s="25"/>
      <c r="BP25" s="25"/>
      <c r="BQ25" s="19"/>
      <c r="BR25" s="19"/>
      <c r="BS25" s="19"/>
      <c r="BT25" s="19"/>
      <c r="BU25" s="19"/>
      <c r="BV25" s="19"/>
      <c r="BW25" s="11"/>
      <c r="BX25" s="11"/>
      <c r="BY25" s="11"/>
      <c r="BZ25" s="19"/>
      <c r="CA25" s="19"/>
      <c r="CB25" s="19"/>
      <c r="CC25" s="19"/>
      <c r="CD25" s="19"/>
      <c r="CE25" s="19"/>
      <c r="CF25" s="19"/>
      <c r="CG25" s="19"/>
      <c r="CH25" s="19"/>
      <c r="CI25" s="19"/>
      <c r="CJ25" s="19"/>
      <c r="CK25" s="19"/>
      <c r="CL25" s="19"/>
      <c r="CM25" s="19"/>
      <c r="CN25" s="19"/>
      <c r="CO25" s="19"/>
      <c r="CP25" s="19"/>
      <c r="CQ25" s="19"/>
      <c r="CR25" s="19"/>
      <c r="CS25" s="19"/>
      <c r="CT25" s="19"/>
      <c r="CU25" s="19"/>
      <c r="CV25" s="11"/>
      <c r="CW25" s="11"/>
    </row>
    <row r="26" spans="1:101" ht="15" customHeight="1" x14ac:dyDescent="0.3">
      <c r="A26" s="3"/>
      <c r="B26" s="6"/>
      <c r="C26" s="272"/>
      <c r="D26" s="272"/>
      <c r="E26" s="272"/>
      <c r="F26" s="272"/>
      <c r="G26" s="272"/>
      <c r="H26" s="272"/>
      <c r="I26" s="272"/>
      <c r="J26" s="272"/>
      <c r="K26" s="272"/>
      <c r="L26" s="272"/>
      <c r="M26" s="272"/>
      <c r="N26" s="272"/>
      <c r="O26" s="272"/>
      <c r="P26" s="272"/>
      <c r="Q26" s="272"/>
      <c r="R26" s="272"/>
      <c r="S26" s="25"/>
      <c r="T26" s="25"/>
      <c r="U26" s="25"/>
      <c r="V26" s="25"/>
      <c r="W26" s="25"/>
      <c r="X26" s="25"/>
      <c r="Y26" s="6"/>
      <c r="Z26" s="6"/>
      <c r="AA26" s="6"/>
      <c r="AB26" s="25"/>
      <c r="AC26" s="25"/>
      <c r="AD26" s="25"/>
      <c r="AE26" s="25"/>
      <c r="AF26" s="25"/>
      <c r="AG26" s="25"/>
      <c r="AH26" s="25"/>
      <c r="AI26" s="25"/>
      <c r="AJ26" s="6"/>
      <c r="AK26" s="272"/>
      <c r="AL26" s="272"/>
      <c r="AM26" s="272"/>
      <c r="AN26" s="272"/>
      <c r="AO26" s="272"/>
      <c r="AP26" s="272"/>
      <c r="AQ26" s="272"/>
      <c r="AR26" s="272"/>
      <c r="AS26" s="272"/>
      <c r="AT26" s="272"/>
      <c r="AU26" s="272"/>
      <c r="AV26" s="272"/>
      <c r="AW26" s="272"/>
      <c r="AX26" s="272"/>
      <c r="AY26" s="272"/>
      <c r="AZ26" s="272"/>
      <c r="BA26" s="25"/>
      <c r="BB26" s="25"/>
      <c r="BC26" s="25"/>
      <c r="BD26" s="25"/>
      <c r="BE26" s="25"/>
      <c r="BF26" s="25"/>
      <c r="BG26" s="6"/>
      <c r="BH26" s="6"/>
      <c r="BI26" s="6"/>
      <c r="BJ26" s="25"/>
      <c r="BK26" s="25"/>
      <c r="BL26" s="25"/>
      <c r="BM26" s="25"/>
      <c r="BN26" s="25"/>
      <c r="BO26" s="25"/>
      <c r="BP26" s="25"/>
      <c r="BQ26" s="19"/>
      <c r="BR26" s="19"/>
      <c r="BS26" s="19"/>
      <c r="BT26" s="19"/>
      <c r="BU26" s="19"/>
      <c r="BV26" s="19"/>
      <c r="BW26" s="11"/>
      <c r="BX26" s="11"/>
      <c r="BY26" s="11"/>
      <c r="BZ26" s="19"/>
      <c r="CA26" s="19"/>
      <c r="CB26" s="19"/>
      <c r="CC26" s="19"/>
      <c r="CD26" s="19"/>
      <c r="CE26" s="19"/>
      <c r="CF26" s="19"/>
      <c r="CG26" s="19"/>
      <c r="CH26" s="19"/>
      <c r="CI26" s="19"/>
      <c r="CJ26" s="19"/>
      <c r="CK26" s="19"/>
      <c r="CL26" s="19"/>
      <c r="CM26" s="19"/>
      <c r="CN26" s="19"/>
      <c r="CO26" s="19"/>
      <c r="CP26" s="19"/>
      <c r="CQ26" s="19"/>
      <c r="CR26" s="19"/>
      <c r="CS26" s="19"/>
      <c r="CT26" s="19"/>
      <c r="CU26" s="19"/>
      <c r="CV26" s="11"/>
      <c r="CW26" s="11"/>
    </row>
    <row r="27" spans="1:101" ht="15" customHeight="1" x14ac:dyDescent="0.3">
      <c r="A27" s="3"/>
      <c r="B27" s="6"/>
      <c r="C27" s="272" t="s">
        <v>120</v>
      </c>
      <c r="D27" s="272"/>
      <c r="E27" s="272"/>
      <c r="F27" s="272"/>
      <c r="G27" s="272">
        <f>E21</f>
        <v>9</v>
      </c>
      <c r="H27" s="272"/>
      <c r="I27" s="272"/>
      <c r="J27" s="272"/>
      <c r="K27" s="272"/>
      <c r="L27" s="272"/>
      <c r="M27" s="272">
        <f>G27*(360/$D$21)</f>
        <v>90</v>
      </c>
      <c r="N27" s="272"/>
      <c r="O27" s="272"/>
      <c r="P27" s="272"/>
      <c r="Q27" s="272"/>
      <c r="R27" s="272"/>
      <c r="S27" s="5"/>
      <c r="T27" s="5"/>
      <c r="U27" s="5"/>
      <c r="V27" s="5"/>
      <c r="W27" s="5"/>
      <c r="X27" s="5"/>
      <c r="Y27" s="6"/>
      <c r="Z27" s="6"/>
      <c r="AA27" s="6"/>
      <c r="AB27" s="5"/>
      <c r="AC27" s="5"/>
      <c r="AD27" s="5"/>
      <c r="AE27" s="5"/>
      <c r="AF27" s="5"/>
      <c r="AG27" s="5"/>
      <c r="AH27" s="5"/>
      <c r="AI27" s="5"/>
      <c r="AJ27" s="6"/>
      <c r="AK27" s="272" t="s">
        <v>132</v>
      </c>
      <c r="AL27" s="272"/>
      <c r="AM27" s="272"/>
      <c r="AN27" s="272"/>
      <c r="AO27" s="272">
        <f ca="1">AM21</f>
        <v>352</v>
      </c>
      <c r="AP27" s="272"/>
      <c r="AQ27" s="272"/>
      <c r="AR27" s="272"/>
      <c r="AS27" s="272"/>
      <c r="AT27" s="272"/>
      <c r="AU27" s="272"/>
      <c r="AV27" s="272"/>
      <c r="AW27" s="272"/>
      <c r="AX27" s="272"/>
      <c r="AY27" s="272"/>
      <c r="AZ27" s="272"/>
      <c r="BA27" s="5"/>
      <c r="BB27" s="5"/>
      <c r="BC27" s="5"/>
      <c r="BD27" s="5"/>
      <c r="BE27" s="5"/>
      <c r="BF27" s="5"/>
      <c r="BG27" s="6"/>
      <c r="BH27" s="6"/>
      <c r="BI27" s="6"/>
      <c r="BJ27" s="5"/>
      <c r="BK27" s="5"/>
      <c r="BL27" s="5"/>
      <c r="BM27" s="5"/>
      <c r="BN27" s="5"/>
      <c r="BO27" s="5"/>
      <c r="BP27" s="5"/>
      <c r="BQ27" s="16"/>
      <c r="BR27" s="16"/>
      <c r="BS27" s="16"/>
      <c r="BT27" s="16"/>
      <c r="BU27" s="16"/>
      <c r="BV27" s="16"/>
      <c r="BW27" s="11"/>
      <c r="BX27" s="11"/>
      <c r="BY27" s="11"/>
      <c r="BZ27" s="16"/>
      <c r="CA27" s="16"/>
      <c r="CB27" s="16"/>
      <c r="CC27" s="16"/>
      <c r="CD27" s="16"/>
      <c r="CE27" s="16"/>
      <c r="CF27" s="16"/>
      <c r="CG27" s="16"/>
      <c r="CH27" s="16"/>
      <c r="CI27" s="16"/>
      <c r="CJ27" s="16"/>
      <c r="CK27" s="11"/>
      <c r="CL27" s="16"/>
      <c r="CM27" s="16"/>
      <c r="CN27" s="16"/>
      <c r="CO27" s="16"/>
      <c r="CP27" s="16"/>
      <c r="CQ27" s="16"/>
      <c r="CR27" s="16"/>
      <c r="CS27" s="16"/>
      <c r="CT27" s="16"/>
      <c r="CU27" s="16"/>
      <c r="CV27" s="11"/>
      <c r="CW27" s="11"/>
    </row>
    <row r="28" spans="1:101" ht="15" customHeight="1" x14ac:dyDescent="0.3">
      <c r="A28" s="3"/>
      <c r="B28" s="6"/>
      <c r="C28" s="272"/>
      <c r="D28" s="272"/>
      <c r="E28" s="272"/>
      <c r="F28" s="272"/>
      <c r="G28" s="272"/>
      <c r="H28" s="272"/>
      <c r="I28" s="272"/>
      <c r="J28" s="272"/>
      <c r="K28" s="272"/>
      <c r="L28" s="272"/>
      <c r="M28" s="272"/>
      <c r="N28" s="272"/>
      <c r="O28" s="272"/>
      <c r="P28" s="272"/>
      <c r="Q28" s="272"/>
      <c r="R28" s="272"/>
      <c r="S28" s="25"/>
      <c r="T28" s="25"/>
      <c r="U28" s="25"/>
      <c r="V28" s="25"/>
      <c r="W28" s="25"/>
      <c r="X28" s="25"/>
      <c r="Y28" s="6"/>
      <c r="Z28" s="6"/>
      <c r="AA28" s="6"/>
      <c r="AB28" s="25"/>
      <c r="AC28" s="25"/>
      <c r="AD28" s="25"/>
      <c r="AE28" s="25"/>
      <c r="AF28" s="25"/>
      <c r="AG28" s="25"/>
      <c r="AH28" s="25"/>
      <c r="AI28" s="25"/>
      <c r="AJ28" s="6"/>
      <c r="AK28" s="272"/>
      <c r="AL28" s="272"/>
      <c r="AM28" s="272"/>
      <c r="AN28" s="272"/>
      <c r="AO28" s="272"/>
      <c r="AP28" s="272"/>
      <c r="AQ28" s="272"/>
      <c r="AR28" s="272"/>
      <c r="AS28" s="272"/>
      <c r="AT28" s="272"/>
      <c r="AU28" s="272"/>
      <c r="AV28" s="272"/>
      <c r="AW28" s="272"/>
      <c r="AX28" s="272"/>
      <c r="AY28" s="272"/>
      <c r="AZ28" s="272"/>
      <c r="BA28" s="25"/>
      <c r="BB28" s="25"/>
      <c r="BC28" s="25"/>
      <c r="BD28" s="25"/>
      <c r="BE28" s="25"/>
      <c r="BF28" s="25"/>
      <c r="BG28" s="6"/>
      <c r="BH28" s="6"/>
      <c r="BI28" s="6"/>
      <c r="BJ28" s="25"/>
      <c r="BK28" s="25"/>
      <c r="BL28" s="25"/>
      <c r="BM28" s="25"/>
      <c r="BN28" s="25"/>
      <c r="BO28" s="25"/>
      <c r="BP28" s="25"/>
      <c r="BQ28" s="19"/>
      <c r="BR28" s="19"/>
      <c r="BS28" s="19"/>
      <c r="BT28" s="19"/>
      <c r="BU28" s="19"/>
      <c r="BV28" s="19"/>
      <c r="BW28" s="11"/>
      <c r="BX28" s="11"/>
      <c r="BY28" s="11"/>
      <c r="BZ28" s="19"/>
      <c r="CA28" s="19"/>
      <c r="CB28" s="19"/>
      <c r="CC28" s="19"/>
      <c r="CD28" s="19"/>
      <c r="CE28" s="19"/>
      <c r="CF28" s="19"/>
      <c r="CG28" s="19"/>
      <c r="CH28" s="19"/>
      <c r="CI28" s="19"/>
      <c r="CJ28" s="19"/>
      <c r="CK28" s="19"/>
      <c r="CL28" s="19"/>
      <c r="CM28" s="19"/>
      <c r="CN28" s="19"/>
      <c r="CO28" s="19"/>
      <c r="CP28" s="19"/>
      <c r="CQ28" s="19"/>
      <c r="CR28" s="19"/>
      <c r="CS28" s="19"/>
      <c r="CT28" s="19"/>
      <c r="CU28" s="19"/>
      <c r="CV28" s="11"/>
      <c r="CW28" s="11"/>
    </row>
    <row r="29" spans="1:101" ht="15" customHeight="1" x14ac:dyDescent="0.3">
      <c r="A29" s="3"/>
      <c r="B29" s="6"/>
      <c r="C29" s="272" t="s">
        <v>121</v>
      </c>
      <c r="D29" s="272"/>
      <c r="E29" s="272"/>
      <c r="F29" s="272"/>
      <c r="G29" s="272">
        <f ca="1">F21</f>
        <v>16</v>
      </c>
      <c r="H29" s="272"/>
      <c r="I29" s="272"/>
      <c r="J29" s="272"/>
      <c r="K29" s="272"/>
      <c r="L29" s="272"/>
      <c r="M29" s="304">
        <f t="shared" ref="M29" ca="1" si="0">G29*(360/$D$21)</f>
        <v>160</v>
      </c>
      <c r="N29" s="304"/>
      <c r="O29" s="304"/>
      <c r="P29" s="304"/>
      <c r="Q29" s="304"/>
      <c r="R29" s="304"/>
      <c r="S29" s="25"/>
      <c r="T29" s="25"/>
      <c r="U29" s="25"/>
      <c r="V29" s="25"/>
      <c r="W29" s="25"/>
      <c r="X29" s="25"/>
      <c r="Y29" s="6"/>
      <c r="Z29" s="6"/>
      <c r="AA29" s="6"/>
      <c r="AB29" s="25"/>
      <c r="AC29" s="25"/>
      <c r="AD29" s="25"/>
      <c r="AE29" s="25"/>
      <c r="AF29" s="25"/>
      <c r="AG29" s="25"/>
      <c r="AH29" s="25"/>
      <c r="AI29" s="25"/>
      <c r="AJ29" s="6"/>
      <c r="AK29" s="272" t="s">
        <v>133</v>
      </c>
      <c r="AL29" s="272"/>
      <c r="AM29" s="272"/>
      <c r="AN29" s="272"/>
      <c r="AO29" s="272">
        <f ca="1">AN21</f>
        <v>796</v>
      </c>
      <c r="AP29" s="272"/>
      <c r="AQ29" s="272"/>
      <c r="AR29" s="272"/>
      <c r="AS29" s="272"/>
      <c r="AT29" s="272"/>
      <c r="AU29" s="272"/>
      <c r="AV29" s="272"/>
      <c r="AW29" s="272"/>
      <c r="AX29" s="272"/>
      <c r="AY29" s="272"/>
      <c r="AZ29" s="272"/>
      <c r="BA29" s="25"/>
      <c r="BB29" s="25"/>
      <c r="BC29" s="25"/>
      <c r="BD29" s="25"/>
      <c r="BE29" s="25"/>
      <c r="BF29" s="25"/>
      <c r="BG29" s="6"/>
      <c r="BH29" s="6"/>
      <c r="BI29" s="6"/>
      <c r="BJ29" s="25"/>
      <c r="BK29" s="25"/>
      <c r="BL29" s="25"/>
      <c r="BM29" s="25"/>
      <c r="BN29" s="25"/>
      <c r="BO29" s="25"/>
      <c r="BP29" s="25"/>
      <c r="BQ29" s="19"/>
      <c r="BR29" s="19"/>
      <c r="BS29" s="19"/>
      <c r="BT29" s="19"/>
      <c r="BU29" s="19"/>
      <c r="BV29" s="19"/>
      <c r="BW29" s="11"/>
      <c r="BX29" s="11"/>
      <c r="BY29" s="11"/>
      <c r="BZ29" s="19"/>
      <c r="CA29" s="19"/>
      <c r="CB29" s="19"/>
      <c r="CC29" s="19"/>
      <c r="CD29" s="19"/>
      <c r="CE29" s="19"/>
      <c r="CF29" s="19"/>
      <c r="CG29" s="19"/>
      <c r="CH29" s="19"/>
      <c r="CI29" s="19"/>
      <c r="CJ29" s="19"/>
      <c r="CK29" s="19"/>
      <c r="CL29" s="19"/>
      <c r="CM29" s="19"/>
      <c r="CN29" s="19"/>
      <c r="CO29" s="19"/>
      <c r="CP29" s="19"/>
      <c r="CQ29" s="19"/>
      <c r="CR29" s="19"/>
      <c r="CS29" s="19"/>
      <c r="CT29" s="19"/>
      <c r="CU29" s="19"/>
      <c r="CV29" s="11"/>
      <c r="CW29" s="11"/>
    </row>
    <row r="30" spans="1:101" ht="15" customHeight="1" x14ac:dyDescent="0.3">
      <c r="A30" s="3"/>
      <c r="B30" s="6"/>
      <c r="C30" s="272"/>
      <c r="D30" s="272"/>
      <c r="E30" s="272"/>
      <c r="F30" s="272"/>
      <c r="G30" s="272"/>
      <c r="H30" s="272"/>
      <c r="I30" s="272"/>
      <c r="J30" s="272"/>
      <c r="K30" s="272"/>
      <c r="L30" s="272"/>
      <c r="M30" s="304"/>
      <c r="N30" s="304"/>
      <c r="O30" s="304"/>
      <c r="P30" s="304"/>
      <c r="Q30" s="304"/>
      <c r="R30" s="304"/>
      <c r="S30" s="25"/>
      <c r="T30" s="25"/>
      <c r="U30" s="25"/>
      <c r="V30" s="25"/>
      <c r="W30" s="25"/>
      <c r="X30" s="25"/>
      <c r="Y30" s="6"/>
      <c r="Z30" s="6"/>
      <c r="AA30" s="6"/>
      <c r="AB30" s="25"/>
      <c r="AC30" s="25"/>
      <c r="AD30" s="25"/>
      <c r="AE30" s="25"/>
      <c r="AF30" s="25"/>
      <c r="AG30" s="25"/>
      <c r="AH30" s="25"/>
      <c r="AI30" s="25"/>
      <c r="AJ30" s="6"/>
      <c r="AK30" s="272"/>
      <c r="AL30" s="272"/>
      <c r="AM30" s="272"/>
      <c r="AN30" s="272"/>
      <c r="AO30" s="272"/>
      <c r="AP30" s="272"/>
      <c r="AQ30" s="272"/>
      <c r="AR30" s="272"/>
      <c r="AS30" s="272"/>
      <c r="AT30" s="272"/>
      <c r="AU30" s="272"/>
      <c r="AV30" s="272"/>
      <c r="AW30" s="272"/>
      <c r="AX30" s="272"/>
      <c r="AY30" s="272"/>
      <c r="AZ30" s="272"/>
      <c r="BA30" s="25"/>
      <c r="BB30" s="25"/>
      <c r="BC30" s="25"/>
      <c r="BD30" s="25"/>
      <c r="BE30" s="25"/>
      <c r="BF30" s="25"/>
      <c r="BG30" s="6"/>
      <c r="BH30" s="6"/>
      <c r="BI30" s="6"/>
      <c r="BJ30" s="25"/>
      <c r="BK30" s="25"/>
      <c r="BL30" s="25"/>
      <c r="BM30" s="25"/>
      <c r="BN30" s="25"/>
      <c r="BO30" s="25"/>
      <c r="BP30" s="25"/>
      <c r="BQ30" s="19"/>
      <c r="BR30" s="19"/>
      <c r="BS30" s="19"/>
      <c r="BT30" s="19"/>
      <c r="BU30" s="19"/>
      <c r="BV30" s="19"/>
      <c r="BW30" s="11"/>
      <c r="BX30" s="11"/>
      <c r="BY30" s="11"/>
      <c r="BZ30" s="19"/>
      <c r="CA30" s="19"/>
      <c r="CB30" s="19"/>
      <c r="CC30" s="19"/>
      <c r="CD30" s="19"/>
      <c r="CE30" s="19"/>
      <c r="CF30" s="19"/>
      <c r="CG30" s="19"/>
      <c r="CH30" s="19"/>
      <c r="CI30" s="19"/>
      <c r="CJ30" s="19"/>
      <c r="CK30" s="19"/>
      <c r="CL30" s="19"/>
      <c r="CM30" s="19"/>
      <c r="CN30" s="19"/>
      <c r="CO30" s="19"/>
      <c r="CP30" s="19"/>
      <c r="CQ30" s="19"/>
      <c r="CR30" s="19"/>
      <c r="CS30" s="19"/>
      <c r="CT30" s="19"/>
      <c r="CU30" s="19"/>
      <c r="CV30" s="11"/>
      <c r="CW30" s="11"/>
    </row>
    <row r="31" spans="1:101" ht="15" customHeight="1" x14ac:dyDescent="0.3">
      <c r="A31" s="3"/>
      <c r="B31" s="6"/>
      <c r="C31" s="272" t="s">
        <v>122</v>
      </c>
      <c r="D31" s="272"/>
      <c r="E31" s="272"/>
      <c r="F31" s="272"/>
      <c r="G31" s="272">
        <f ca="1">G21</f>
        <v>5</v>
      </c>
      <c r="H31" s="272"/>
      <c r="I31" s="272"/>
      <c r="J31" s="272"/>
      <c r="K31" s="272"/>
      <c r="L31" s="272"/>
      <c r="M31" s="304">
        <f t="shared" ref="M31" ca="1" si="1">G31*(360/$D$21)</f>
        <v>50</v>
      </c>
      <c r="N31" s="304"/>
      <c r="O31" s="304"/>
      <c r="P31" s="304"/>
      <c r="Q31" s="304"/>
      <c r="R31" s="304"/>
      <c r="S31" s="6"/>
      <c r="T31" s="6"/>
      <c r="U31" s="6"/>
      <c r="V31" s="6"/>
      <c r="W31" s="6"/>
      <c r="X31" s="6"/>
      <c r="Y31" s="6"/>
      <c r="Z31" s="6"/>
      <c r="AA31" s="6"/>
      <c r="AB31" s="6"/>
      <c r="AC31" s="6"/>
      <c r="AD31" s="6"/>
      <c r="AE31" s="6"/>
      <c r="AF31" s="6"/>
      <c r="AG31" s="6"/>
      <c r="AH31" s="6"/>
      <c r="AI31" s="6"/>
      <c r="AJ31" s="6"/>
      <c r="AK31" s="272" t="s">
        <v>134</v>
      </c>
      <c r="AL31" s="272"/>
      <c r="AM31" s="272"/>
      <c r="AN31" s="272"/>
      <c r="AO31" s="272">
        <f ca="1">AO21</f>
        <v>292</v>
      </c>
      <c r="AP31" s="272"/>
      <c r="AQ31" s="272"/>
      <c r="AR31" s="272"/>
      <c r="AS31" s="272"/>
      <c r="AT31" s="272"/>
      <c r="AU31" s="272"/>
      <c r="AV31" s="272"/>
      <c r="AW31" s="272"/>
      <c r="AX31" s="272"/>
      <c r="AY31" s="272"/>
      <c r="AZ31" s="272"/>
      <c r="BA31" s="6"/>
      <c r="BB31" s="6"/>
      <c r="BC31" s="6"/>
      <c r="BD31" s="6"/>
      <c r="BE31" s="6"/>
      <c r="BF31" s="6"/>
      <c r="BG31" s="6"/>
      <c r="BH31" s="6"/>
      <c r="BI31" s="6"/>
      <c r="BJ31" s="6"/>
      <c r="BK31" s="6"/>
      <c r="BL31" s="6"/>
      <c r="BM31" s="6"/>
      <c r="BN31" s="6"/>
      <c r="BO31" s="6"/>
      <c r="BP31" s="6"/>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row>
    <row r="32" spans="1:101" ht="15" customHeight="1" x14ac:dyDescent="0.3">
      <c r="A32" s="3"/>
      <c r="B32" s="6"/>
      <c r="C32" s="272"/>
      <c r="D32" s="272"/>
      <c r="E32" s="272"/>
      <c r="F32" s="272"/>
      <c r="G32" s="272"/>
      <c r="H32" s="272"/>
      <c r="I32" s="272"/>
      <c r="J32" s="272"/>
      <c r="K32" s="272"/>
      <c r="L32" s="272"/>
      <c r="M32" s="304"/>
      <c r="N32" s="304"/>
      <c r="O32" s="304"/>
      <c r="P32" s="304"/>
      <c r="Q32" s="304"/>
      <c r="R32" s="304"/>
      <c r="S32" s="6"/>
      <c r="T32" s="6"/>
      <c r="U32" s="6"/>
      <c r="V32" s="6"/>
      <c r="W32" s="6"/>
      <c r="X32" s="6"/>
      <c r="Y32" s="6"/>
      <c r="Z32" s="6"/>
      <c r="AA32" s="6"/>
      <c r="AB32" s="6"/>
      <c r="AC32" s="6"/>
      <c r="AD32" s="6"/>
      <c r="AE32" s="6"/>
      <c r="AF32" s="6"/>
      <c r="AG32" s="6"/>
      <c r="AH32" s="6"/>
      <c r="AI32" s="6"/>
      <c r="AJ32" s="6"/>
      <c r="AK32" s="272"/>
      <c r="AL32" s="272"/>
      <c r="AM32" s="272"/>
      <c r="AN32" s="272"/>
      <c r="AO32" s="272"/>
      <c r="AP32" s="272"/>
      <c r="AQ32" s="272"/>
      <c r="AR32" s="272"/>
      <c r="AS32" s="272"/>
      <c r="AT32" s="272"/>
      <c r="AU32" s="272"/>
      <c r="AV32" s="272"/>
      <c r="AW32" s="272"/>
      <c r="AX32" s="272"/>
      <c r="AY32" s="272"/>
      <c r="AZ32" s="272"/>
      <c r="BA32" s="6"/>
      <c r="BB32" s="6"/>
      <c r="BC32" s="6"/>
      <c r="BD32" s="6"/>
      <c r="BE32" s="6"/>
      <c r="BF32" s="6"/>
      <c r="BG32" s="6"/>
      <c r="BH32" s="6"/>
      <c r="BI32" s="6"/>
      <c r="BJ32" s="6"/>
      <c r="BK32" s="6"/>
      <c r="BL32" s="6"/>
      <c r="BM32" s="6"/>
      <c r="BN32" s="6"/>
      <c r="BO32" s="6"/>
      <c r="BP32" s="6"/>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row>
    <row r="33" spans="1:101" ht="15" customHeight="1" x14ac:dyDescent="0.3">
      <c r="A33" s="3"/>
      <c r="B33" s="6"/>
      <c r="C33" s="272" t="s">
        <v>123</v>
      </c>
      <c r="D33" s="272"/>
      <c r="E33" s="272"/>
      <c r="F33" s="272"/>
      <c r="G33" s="272">
        <f ca="1">H21</f>
        <v>6</v>
      </c>
      <c r="H33" s="272"/>
      <c r="I33" s="272"/>
      <c r="J33" s="272"/>
      <c r="K33" s="272"/>
      <c r="L33" s="272"/>
      <c r="M33" s="304">
        <f t="shared" ref="M33" ca="1" si="2">G33*(360/$D$21)</f>
        <v>60</v>
      </c>
      <c r="N33" s="304"/>
      <c r="O33" s="304"/>
      <c r="P33" s="304"/>
      <c r="Q33" s="304"/>
      <c r="R33" s="304"/>
      <c r="S33" s="6"/>
      <c r="T33" s="6"/>
      <c r="U33" s="6"/>
      <c r="V33" s="6"/>
      <c r="W33" s="6"/>
      <c r="X33" s="6"/>
      <c r="Y33" s="6"/>
      <c r="Z33" s="6"/>
      <c r="AA33" s="6"/>
      <c r="AB33" s="6"/>
      <c r="AC33" s="6"/>
      <c r="AD33" s="6"/>
      <c r="AE33" s="6"/>
      <c r="AF33" s="6"/>
      <c r="AG33" s="6"/>
      <c r="AH33" s="6"/>
      <c r="AI33" s="6"/>
      <c r="AJ33" s="6"/>
      <c r="AK33" s="272"/>
      <c r="AL33" s="272"/>
      <c r="AM33" s="272"/>
      <c r="AN33" s="272"/>
      <c r="AO33" s="272"/>
      <c r="AP33" s="272"/>
      <c r="AQ33" s="272"/>
      <c r="AR33" s="272"/>
      <c r="AS33" s="272"/>
      <c r="AT33" s="272"/>
      <c r="AU33" s="272"/>
      <c r="AV33" s="272"/>
      <c r="AW33" s="272"/>
      <c r="AX33" s="272"/>
      <c r="AY33" s="272"/>
      <c r="AZ33" s="272"/>
      <c r="BA33" s="6"/>
      <c r="BB33" s="6"/>
      <c r="BC33" s="6"/>
      <c r="BD33" s="6"/>
      <c r="BE33" s="6"/>
      <c r="BF33" s="6"/>
      <c r="BG33" s="6"/>
      <c r="BH33" s="6"/>
      <c r="BI33" s="6"/>
      <c r="BJ33" s="6"/>
      <c r="BK33" s="6"/>
      <c r="BL33" s="6"/>
      <c r="BM33" s="6"/>
      <c r="BN33" s="6"/>
      <c r="BO33" s="6"/>
      <c r="BP33" s="6"/>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row>
    <row r="34" spans="1:101" ht="15" customHeight="1" x14ac:dyDescent="0.3">
      <c r="A34" s="3"/>
      <c r="B34" s="6"/>
      <c r="C34" s="272"/>
      <c r="D34" s="272"/>
      <c r="E34" s="272"/>
      <c r="F34" s="272"/>
      <c r="G34" s="272"/>
      <c r="H34" s="272"/>
      <c r="I34" s="272"/>
      <c r="J34" s="272"/>
      <c r="K34" s="272"/>
      <c r="L34" s="272"/>
      <c r="M34" s="304"/>
      <c r="N34" s="304"/>
      <c r="O34" s="304"/>
      <c r="P34" s="304"/>
      <c r="Q34" s="304"/>
      <c r="R34" s="304"/>
      <c r="S34" s="6"/>
      <c r="T34" s="6"/>
      <c r="U34" s="6"/>
      <c r="V34" s="6"/>
      <c r="W34" s="6"/>
      <c r="X34" s="6"/>
      <c r="Y34" s="6"/>
      <c r="Z34" s="6"/>
      <c r="AA34" s="6"/>
      <c r="AB34" s="6"/>
      <c r="AC34" s="6"/>
      <c r="AD34" s="6"/>
      <c r="AE34" s="6"/>
      <c r="AF34" s="6"/>
      <c r="AG34" s="6"/>
      <c r="AH34" s="6"/>
      <c r="AI34" s="6"/>
      <c r="AJ34" s="6"/>
      <c r="AK34" s="272"/>
      <c r="AL34" s="272"/>
      <c r="AM34" s="272"/>
      <c r="AN34" s="272"/>
      <c r="AO34" s="272"/>
      <c r="AP34" s="272"/>
      <c r="AQ34" s="272"/>
      <c r="AR34" s="272"/>
      <c r="AS34" s="272"/>
      <c r="AT34" s="272"/>
      <c r="AU34" s="272"/>
      <c r="AV34" s="272"/>
      <c r="AW34" s="272"/>
      <c r="AX34" s="272"/>
      <c r="AY34" s="272"/>
      <c r="AZ34" s="272"/>
      <c r="BA34" s="6"/>
      <c r="BB34" s="6"/>
      <c r="BC34" s="6"/>
      <c r="BD34" s="6"/>
      <c r="BE34" s="6"/>
      <c r="BF34" s="6"/>
      <c r="BG34" s="6"/>
      <c r="BH34" s="6"/>
      <c r="BI34" s="6"/>
      <c r="BJ34" s="6"/>
      <c r="BK34" s="6"/>
      <c r="BL34" s="6"/>
      <c r="BM34" s="6"/>
      <c r="BN34" s="6"/>
      <c r="BO34" s="6"/>
      <c r="BP34" s="6"/>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row>
    <row r="35" spans="1:101" ht="15" customHeight="1" x14ac:dyDescent="0.3">
      <c r="A35" s="3"/>
      <c r="B35" s="3"/>
      <c r="C35" s="24" t="s">
        <v>2</v>
      </c>
      <c r="D35" s="29">
        <f ca="1">360/RANDBETWEEN(2,3)</f>
        <v>120</v>
      </c>
      <c r="E35" s="29">
        <f ca="1">INT(D35/4)</f>
        <v>30</v>
      </c>
      <c r="F35" s="29">
        <f ca="1">INT(RANDBETWEEN(40,60)/R35)</f>
        <v>14</v>
      </c>
      <c r="G35" s="29">
        <f ca="1">INT(E35-RANDBETWEEN(-5,5)*RANDBETWEEN(1,3))</f>
        <v>15</v>
      </c>
      <c r="H35" s="29">
        <f ca="1">D35-SUM(E35:G35)</f>
        <v>61</v>
      </c>
      <c r="I35" s="29"/>
      <c r="J35" s="29"/>
      <c r="K35" s="29"/>
      <c r="L35" s="29"/>
      <c r="M35" s="29"/>
      <c r="N35" s="29"/>
      <c r="O35" s="29"/>
      <c r="P35" s="29"/>
      <c r="Q35" s="29"/>
      <c r="R35" s="29">
        <f ca="1">RANDBETWEEN(2,5)</f>
        <v>4</v>
      </c>
      <c r="S35" s="27"/>
      <c r="T35" s="27"/>
      <c r="U35" s="3"/>
      <c r="V35" s="3"/>
      <c r="W35" s="3"/>
      <c r="X35" s="3"/>
      <c r="Y35" s="3"/>
      <c r="Z35" s="3"/>
      <c r="AA35" s="3"/>
      <c r="AB35" s="27"/>
      <c r="AC35" s="27"/>
      <c r="AD35" s="27"/>
      <c r="AE35" s="27"/>
      <c r="AF35" s="27"/>
      <c r="AG35" s="27"/>
      <c r="AH35" s="27"/>
      <c r="AI35" s="27"/>
      <c r="AJ35" s="3"/>
      <c r="AK35" s="24" t="s">
        <v>5</v>
      </c>
      <c r="AL35" s="29">
        <f ca="1">RANDBETWEEN(20,45)*20</f>
        <v>500</v>
      </c>
      <c r="AM35" s="29">
        <f ca="1">AL35/5</f>
        <v>100</v>
      </c>
      <c r="AN35" s="29">
        <f ca="1">RANDBETWEEN(12,20)*10</f>
        <v>170</v>
      </c>
      <c r="AO35" s="29">
        <f ca="1">(RANDBETWEEN(2,4)/10)*AL35</f>
        <v>200</v>
      </c>
      <c r="AP35" s="29">
        <f ca="1">AL35-SUM(AM35:AO35)</f>
        <v>30</v>
      </c>
      <c r="AQ35" s="29"/>
      <c r="AR35" s="29"/>
      <c r="AS35" s="24"/>
      <c r="AT35" s="24"/>
      <c r="AU35" s="24"/>
      <c r="AV35" s="24"/>
      <c r="AW35" s="24"/>
      <c r="AX35" s="24"/>
      <c r="AY35" s="24"/>
      <c r="AZ35" s="24"/>
      <c r="BA35" s="27"/>
      <c r="BB35" s="27"/>
      <c r="BC35" s="3"/>
      <c r="BD35" s="3"/>
      <c r="BE35" s="3"/>
      <c r="BF35" s="3"/>
      <c r="BG35" s="3"/>
      <c r="BH35" s="3"/>
      <c r="BI35" s="3"/>
      <c r="BJ35" s="27"/>
      <c r="BK35" s="27"/>
      <c r="BL35" s="27"/>
      <c r="BM35" s="27"/>
      <c r="BN35" s="27"/>
      <c r="BO35" s="27"/>
      <c r="BP35" s="27"/>
      <c r="BQ35" s="20"/>
      <c r="BR35" s="20"/>
      <c r="BZ35" s="20"/>
      <c r="CA35" s="20"/>
      <c r="CB35" s="20"/>
      <c r="CC35" s="20"/>
      <c r="CD35" s="20"/>
      <c r="CE35" s="20"/>
      <c r="CF35" s="20"/>
      <c r="CG35" s="20"/>
      <c r="CH35" s="20"/>
      <c r="CI35" s="20"/>
      <c r="CJ35" s="20"/>
      <c r="CK35" s="20"/>
      <c r="CL35" s="20"/>
      <c r="CM35" s="20"/>
      <c r="CN35" s="20"/>
      <c r="CO35" s="20"/>
      <c r="CP35" s="20"/>
      <c r="CQ35" s="20"/>
    </row>
    <row r="36" spans="1:101" ht="15" customHeight="1" x14ac:dyDescent="0.3">
      <c r="A36" s="3"/>
      <c r="B36" s="3"/>
      <c r="C36" s="303" t="str">
        <f ca="1">CONCATENATE(D35," students were asked their favourite football team.")</f>
        <v>120 students were asked their favourite football team.</v>
      </c>
      <c r="D36" s="303"/>
      <c r="E36" s="303"/>
      <c r="F36" s="303"/>
      <c r="G36" s="303"/>
      <c r="H36" s="303"/>
      <c r="I36" s="303"/>
      <c r="J36" s="303"/>
      <c r="K36" s="303"/>
      <c r="L36" s="303"/>
      <c r="M36" s="303"/>
      <c r="N36" s="303"/>
      <c r="O36" s="303"/>
      <c r="P36" s="303"/>
      <c r="Q36" s="303"/>
      <c r="R36" s="303"/>
      <c r="S36" s="27"/>
      <c r="T36" s="27"/>
      <c r="U36" s="3"/>
      <c r="V36" s="3"/>
      <c r="W36" s="3"/>
      <c r="X36" s="3"/>
      <c r="Y36" s="3"/>
      <c r="Z36" s="3"/>
      <c r="AA36" s="3"/>
      <c r="AB36" s="27"/>
      <c r="AC36" s="27"/>
      <c r="AD36" s="27"/>
      <c r="AE36" s="27"/>
      <c r="AF36" s="27"/>
      <c r="AG36" s="27"/>
      <c r="AH36" s="27"/>
      <c r="AI36" s="27"/>
      <c r="AJ36" s="3"/>
      <c r="AK36" s="303" t="str">
        <f ca="1">CONCATENATE(AL35," people are asked to pick a card.")</f>
        <v>500 people are asked to pick a card.</v>
      </c>
      <c r="AL36" s="303"/>
      <c r="AM36" s="303"/>
      <c r="AN36" s="303"/>
      <c r="AO36" s="303"/>
      <c r="AP36" s="303"/>
      <c r="AQ36" s="303"/>
      <c r="AR36" s="303"/>
      <c r="AS36" s="303"/>
      <c r="AT36" s="303"/>
      <c r="AU36" s="303"/>
      <c r="AV36" s="303"/>
      <c r="AW36" s="303"/>
      <c r="AX36" s="303"/>
      <c r="AY36" s="303"/>
      <c r="AZ36" s="303"/>
      <c r="BA36" s="27"/>
      <c r="BB36" s="27"/>
      <c r="BC36" s="3"/>
      <c r="BD36" s="3"/>
      <c r="BE36" s="3"/>
      <c r="BF36" s="3"/>
      <c r="BG36" s="3"/>
      <c r="BH36" s="3"/>
      <c r="BI36" s="3"/>
      <c r="BJ36" s="27"/>
      <c r="BK36" s="27"/>
      <c r="BL36" s="27"/>
      <c r="BM36" s="27"/>
      <c r="BN36" s="27"/>
      <c r="BO36" s="27"/>
      <c r="BP36" s="27"/>
      <c r="BQ36" s="20"/>
      <c r="BR36" s="20"/>
      <c r="BZ36" s="20"/>
      <c r="CA36" s="20"/>
      <c r="CB36" s="20"/>
      <c r="CC36" s="20"/>
      <c r="CD36" s="20"/>
      <c r="CE36" s="20"/>
      <c r="CF36" s="20"/>
      <c r="CG36" s="20"/>
      <c r="CH36" s="20"/>
      <c r="CI36" s="20"/>
      <c r="CJ36" s="20"/>
      <c r="CK36" s="20"/>
      <c r="CL36" s="20"/>
      <c r="CM36" s="20"/>
      <c r="CN36" s="20"/>
      <c r="CO36" s="20"/>
      <c r="CP36" s="20"/>
      <c r="CQ36" s="20"/>
    </row>
    <row r="37" spans="1:101" ht="15" customHeight="1" x14ac:dyDescent="0.3">
      <c r="A37" s="3"/>
      <c r="B37" s="3"/>
      <c r="C37" s="303"/>
      <c r="D37" s="303"/>
      <c r="E37" s="303"/>
      <c r="F37" s="303"/>
      <c r="G37" s="303"/>
      <c r="H37" s="303"/>
      <c r="I37" s="303"/>
      <c r="J37" s="303"/>
      <c r="K37" s="303"/>
      <c r="L37" s="303"/>
      <c r="M37" s="303"/>
      <c r="N37" s="303"/>
      <c r="O37" s="303"/>
      <c r="P37" s="303"/>
      <c r="Q37" s="303"/>
      <c r="R37" s="303"/>
      <c r="S37" s="27"/>
      <c r="T37" s="27"/>
      <c r="U37" s="3"/>
      <c r="V37" s="3"/>
      <c r="W37" s="3"/>
      <c r="X37" s="3"/>
      <c r="Y37" s="3"/>
      <c r="Z37" s="3"/>
      <c r="AA37" s="3"/>
      <c r="AB37" s="27"/>
      <c r="AC37" s="27"/>
      <c r="AD37" s="27"/>
      <c r="AE37" s="27"/>
      <c r="AF37" s="27"/>
      <c r="AG37" s="27"/>
      <c r="AH37" s="27"/>
      <c r="AI37" s="27"/>
      <c r="AJ37" s="3"/>
      <c r="AK37" s="303"/>
      <c r="AL37" s="303"/>
      <c r="AM37" s="303"/>
      <c r="AN37" s="303"/>
      <c r="AO37" s="303"/>
      <c r="AP37" s="303"/>
      <c r="AQ37" s="303"/>
      <c r="AR37" s="303"/>
      <c r="AS37" s="303"/>
      <c r="AT37" s="303"/>
      <c r="AU37" s="303"/>
      <c r="AV37" s="303"/>
      <c r="AW37" s="303"/>
      <c r="AX37" s="303"/>
      <c r="AY37" s="303"/>
      <c r="AZ37" s="303"/>
      <c r="BA37" s="27"/>
      <c r="BB37" s="27"/>
      <c r="BC37" s="3"/>
      <c r="BD37" s="3"/>
      <c r="BE37" s="3"/>
      <c r="BF37" s="3"/>
      <c r="BG37" s="3"/>
      <c r="BH37" s="3"/>
      <c r="BI37" s="3"/>
      <c r="BJ37" s="27"/>
      <c r="BK37" s="27"/>
      <c r="BL37" s="27"/>
      <c r="BM37" s="27"/>
      <c r="BN37" s="27"/>
      <c r="BO37" s="27"/>
      <c r="BP37" s="27"/>
      <c r="BQ37" s="20"/>
      <c r="BR37" s="20"/>
      <c r="BZ37" s="20"/>
      <c r="CA37" s="20"/>
      <c r="CB37" s="20"/>
      <c r="CC37" s="20"/>
      <c r="CD37" s="20"/>
      <c r="CE37" s="20"/>
      <c r="CF37" s="20"/>
      <c r="CG37" s="20"/>
      <c r="CH37" s="20"/>
      <c r="CI37" s="20"/>
      <c r="CJ37" s="20"/>
      <c r="CK37" s="20"/>
      <c r="CL37" s="20"/>
      <c r="CM37" s="20"/>
      <c r="CN37" s="20"/>
      <c r="CO37" s="20"/>
      <c r="CP37" s="20"/>
      <c r="CQ37" s="20"/>
    </row>
    <row r="38" spans="1:101" ht="15" customHeight="1" x14ac:dyDescent="0.3">
      <c r="A38" s="3"/>
      <c r="B38" s="3"/>
      <c r="C38" s="303"/>
      <c r="D38" s="303"/>
      <c r="E38" s="303"/>
      <c r="F38" s="303"/>
      <c r="G38" s="303"/>
      <c r="H38" s="303"/>
      <c r="I38" s="303"/>
      <c r="J38" s="303"/>
      <c r="K38" s="303"/>
      <c r="L38" s="303"/>
      <c r="M38" s="303"/>
      <c r="N38" s="303"/>
      <c r="O38" s="303"/>
      <c r="P38" s="303"/>
      <c r="Q38" s="303"/>
      <c r="R38" s="303"/>
      <c r="S38" s="27"/>
      <c r="T38" s="27"/>
      <c r="U38" s="3"/>
      <c r="V38" s="3"/>
      <c r="W38" s="3"/>
      <c r="X38" s="3"/>
      <c r="Y38" s="3"/>
      <c r="Z38" s="3"/>
      <c r="AA38" s="3"/>
      <c r="AB38" s="27"/>
      <c r="AC38" s="27"/>
      <c r="AD38" s="27"/>
      <c r="AE38" s="27"/>
      <c r="AF38" s="27"/>
      <c r="AG38" s="27"/>
      <c r="AH38" s="27"/>
      <c r="AI38" s="27"/>
      <c r="AJ38" s="3"/>
      <c r="AK38" s="303"/>
      <c r="AL38" s="303"/>
      <c r="AM38" s="303"/>
      <c r="AN38" s="303"/>
      <c r="AO38" s="303"/>
      <c r="AP38" s="303"/>
      <c r="AQ38" s="303"/>
      <c r="AR38" s="303"/>
      <c r="AS38" s="303"/>
      <c r="AT38" s="303"/>
      <c r="AU38" s="303"/>
      <c r="AV38" s="303"/>
      <c r="AW38" s="303"/>
      <c r="AX38" s="303"/>
      <c r="AY38" s="303"/>
      <c r="AZ38" s="303"/>
      <c r="BA38" s="27"/>
      <c r="BB38" s="27"/>
      <c r="BC38" s="3"/>
      <c r="BD38" s="3"/>
      <c r="BE38" s="3"/>
      <c r="BF38" s="3"/>
      <c r="BG38" s="3"/>
      <c r="BH38" s="3"/>
      <c r="BI38" s="3"/>
      <c r="BJ38" s="27"/>
      <c r="BK38" s="27"/>
      <c r="BL38" s="27"/>
      <c r="BM38" s="27"/>
      <c r="BN38" s="27"/>
      <c r="BO38" s="27"/>
      <c r="BP38" s="27"/>
      <c r="BQ38" s="20"/>
      <c r="BR38" s="20"/>
      <c r="BZ38" s="20"/>
      <c r="CA38" s="20"/>
      <c r="CB38" s="20"/>
      <c r="CC38" s="20"/>
      <c r="CD38" s="20"/>
      <c r="CE38" s="20"/>
      <c r="CF38" s="20"/>
      <c r="CG38" s="20"/>
      <c r="CH38" s="20"/>
      <c r="CI38" s="20"/>
      <c r="CJ38" s="20"/>
      <c r="CK38" s="20"/>
      <c r="CL38" s="20"/>
      <c r="CM38" s="20"/>
      <c r="CN38" s="20"/>
      <c r="CO38" s="20"/>
      <c r="CP38" s="20"/>
      <c r="CQ38" s="20"/>
    </row>
    <row r="39" spans="1:101" ht="15" customHeight="1" x14ac:dyDescent="0.3">
      <c r="A39" s="3"/>
      <c r="B39" s="3"/>
      <c r="C39" s="272"/>
      <c r="D39" s="272"/>
      <c r="E39" s="272"/>
      <c r="F39" s="272"/>
      <c r="G39" s="272" t="s">
        <v>118</v>
      </c>
      <c r="H39" s="272"/>
      <c r="I39" s="272"/>
      <c r="J39" s="272"/>
      <c r="K39" s="272"/>
      <c r="L39" s="272"/>
      <c r="M39" s="272" t="s">
        <v>119</v>
      </c>
      <c r="N39" s="272"/>
      <c r="O39" s="272"/>
      <c r="P39" s="272"/>
      <c r="Q39" s="272"/>
      <c r="R39" s="272"/>
      <c r="S39" s="27"/>
      <c r="T39" s="27"/>
      <c r="U39" s="3"/>
      <c r="V39" s="3"/>
      <c r="W39" s="3"/>
      <c r="X39" s="3"/>
      <c r="Y39" s="3"/>
      <c r="Z39" s="3"/>
      <c r="AA39" s="3"/>
      <c r="AB39" s="27"/>
      <c r="AC39" s="27"/>
      <c r="AD39" s="27"/>
      <c r="AE39" s="27"/>
      <c r="AF39" s="27"/>
      <c r="AG39" s="27"/>
      <c r="AH39" s="27"/>
      <c r="AI39" s="27"/>
      <c r="AJ39" s="3"/>
      <c r="AK39" s="272"/>
      <c r="AL39" s="272"/>
      <c r="AM39" s="272"/>
      <c r="AN39" s="272"/>
      <c r="AO39" s="272" t="s">
        <v>118</v>
      </c>
      <c r="AP39" s="272"/>
      <c r="AQ39" s="272"/>
      <c r="AR39" s="272"/>
      <c r="AS39" s="272"/>
      <c r="AT39" s="272"/>
      <c r="AU39" s="272"/>
      <c r="AV39" s="272"/>
      <c r="AW39" s="272"/>
      <c r="AX39" s="272"/>
      <c r="AY39" s="272"/>
      <c r="AZ39" s="272"/>
      <c r="BA39" s="27"/>
      <c r="BB39" s="27"/>
      <c r="BC39" s="3"/>
      <c r="BD39" s="3"/>
      <c r="BE39" s="3"/>
      <c r="BF39" s="3"/>
      <c r="BG39" s="3"/>
      <c r="BH39" s="3"/>
      <c r="BI39" s="3"/>
      <c r="BJ39" s="27"/>
      <c r="BK39" s="27"/>
      <c r="BL39" s="27"/>
      <c r="BM39" s="27"/>
      <c r="BN39" s="27"/>
      <c r="BO39" s="27"/>
      <c r="BP39" s="27"/>
      <c r="BQ39" s="20"/>
      <c r="BR39" s="20"/>
      <c r="BZ39" s="20"/>
      <c r="CA39" s="20"/>
      <c r="CB39" s="20"/>
      <c r="CC39" s="20"/>
      <c r="CD39" s="20"/>
      <c r="CE39" s="20"/>
      <c r="CF39" s="20"/>
      <c r="CG39" s="20"/>
      <c r="CH39" s="20"/>
      <c r="CI39" s="20"/>
      <c r="CJ39" s="20"/>
      <c r="CK39" s="20"/>
      <c r="CL39" s="20"/>
      <c r="CM39" s="20"/>
      <c r="CN39" s="20"/>
      <c r="CO39" s="20"/>
      <c r="CP39" s="20"/>
      <c r="CQ39" s="20"/>
    </row>
    <row r="40" spans="1:101" ht="15" customHeight="1" x14ac:dyDescent="0.3">
      <c r="A40" s="3"/>
      <c r="B40" s="3"/>
      <c r="C40" s="272"/>
      <c r="D40" s="272"/>
      <c r="E40" s="272"/>
      <c r="F40" s="272"/>
      <c r="G40" s="272"/>
      <c r="H40" s="272"/>
      <c r="I40" s="272"/>
      <c r="J40" s="272"/>
      <c r="K40" s="272"/>
      <c r="L40" s="272"/>
      <c r="M40" s="272"/>
      <c r="N40" s="272"/>
      <c r="O40" s="272"/>
      <c r="P40" s="272"/>
      <c r="Q40" s="272"/>
      <c r="R40" s="272"/>
      <c r="S40" s="3"/>
      <c r="T40" s="3"/>
      <c r="U40" s="3"/>
      <c r="V40" s="3"/>
      <c r="W40" s="3"/>
      <c r="X40" s="3"/>
      <c r="Y40" s="3"/>
      <c r="Z40" s="3"/>
      <c r="AA40" s="3"/>
      <c r="AB40" s="3"/>
      <c r="AC40" s="3"/>
      <c r="AD40" s="3"/>
      <c r="AE40" s="3"/>
      <c r="AF40" s="3"/>
      <c r="AG40" s="3"/>
      <c r="AH40" s="3"/>
      <c r="AI40" s="3"/>
      <c r="AJ40" s="3"/>
      <c r="AK40" s="272"/>
      <c r="AL40" s="272"/>
      <c r="AM40" s="272"/>
      <c r="AN40" s="272"/>
      <c r="AO40" s="272"/>
      <c r="AP40" s="272"/>
      <c r="AQ40" s="272"/>
      <c r="AR40" s="272"/>
      <c r="AS40" s="272"/>
      <c r="AT40" s="272"/>
      <c r="AU40" s="272"/>
      <c r="AV40" s="272"/>
      <c r="AW40" s="272"/>
      <c r="AX40" s="272"/>
      <c r="AY40" s="272"/>
      <c r="AZ40" s="272"/>
      <c r="BA40" s="3"/>
      <c r="BB40" s="3"/>
      <c r="BC40" s="3"/>
      <c r="BD40" s="3"/>
      <c r="BE40" s="3"/>
      <c r="BF40" s="3"/>
      <c r="BG40" s="3"/>
      <c r="BH40" s="3"/>
      <c r="BI40" s="3"/>
      <c r="BJ40" s="3"/>
      <c r="BK40" s="3"/>
      <c r="BL40" s="3"/>
      <c r="BM40" s="3"/>
      <c r="BN40" s="3"/>
      <c r="BO40" s="3"/>
      <c r="BP40" s="3"/>
    </row>
    <row r="41" spans="1:101" ht="15" customHeight="1" x14ac:dyDescent="0.3">
      <c r="A41" s="3"/>
      <c r="B41" s="3"/>
      <c r="C41" s="273" t="s">
        <v>124</v>
      </c>
      <c r="D41" s="273"/>
      <c r="E41" s="273"/>
      <c r="F41" s="273"/>
      <c r="G41" s="272">
        <f ca="1">E35</f>
        <v>30</v>
      </c>
      <c r="H41" s="272"/>
      <c r="I41" s="272"/>
      <c r="J41" s="272"/>
      <c r="K41" s="272"/>
      <c r="L41" s="272"/>
      <c r="M41" s="272"/>
      <c r="N41" s="272"/>
      <c r="O41" s="272"/>
      <c r="P41" s="272"/>
      <c r="Q41" s="272"/>
      <c r="R41" s="272"/>
      <c r="S41" s="4"/>
      <c r="T41" s="4"/>
      <c r="U41" s="4"/>
      <c r="V41" s="4"/>
      <c r="W41" s="4"/>
      <c r="X41" s="4"/>
      <c r="Y41" s="3"/>
      <c r="Z41" s="3"/>
      <c r="AA41" s="3"/>
      <c r="AB41" s="4"/>
      <c r="AC41" s="4"/>
      <c r="AD41" s="4"/>
      <c r="AE41" s="4"/>
      <c r="AF41" s="4"/>
      <c r="AG41" s="4"/>
      <c r="AH41" s="4"/>
      <c r="AI41" s="4"/>
      <c r="AJ41" s="3"/>
      <c r="AK41" s="273" t="s">
        <v>135</v>
      </c>
      <c r="AL41" s="273"/>
      <c r="AM41" s="273"/>
      <c r="AN41" s="273"/>
      <c r="AO41" s="272">
        <f ca="1">AM35</f>
        <v>100</v>
      </c>
      <c r="AP41" s="272"/>
      <c r="AQ41" s="272"/>
      <c r="AR41" s="272"/>
      <c r="AS41" s="272"/>
      <c r="AT41" s="272"/>
      <c r="AU41" s="272"/>
      <c r="AV41" s="272"/>
      <c r="AW41" s="272"/>
      <c r="AX41" s="272"/>
      <c r="AY41" s="272"/>
      <c r="AZ41" s="272"/>
      <c r="BA41" s="4"/>
      <c r="BB41" s="4"/>
      <c r="BC41" s="4"/>
      <c r="BD41" s="4"/>
      <c r="BE41" s="4"/>
      <c r="BF41" s="4"/>
      <c r="BG41" s="3"/>
      <c r="BH41" s="3"/>
      <c r="BI41" s="3"/>
      <c r="BJ41" s="4"/>
      <c r="BK41" s="4"/>
      <c r="BL41" s="4"/>
      <c r="BM41" s="4"/>
      <c r="BN41" s="4"/>
      <c r="BO41" s="4"/>
      <c r="BP41" s="4"/>
      <c r="BQ41" s="17"/>
      <c r="BR41" s="17"/>
      <c r="BS41" s="17"/>
      <c r="BT41" s="17"/>
      <c r="BU41" s="17"/>
      <c r="BV41" s="17"/>
      <c r="BZ41" s="17"/>
      <c r="CA41" s="17"/>
      <c r="CB41" s="17"/>
      <c r="CC41" s="17"/>
      <c r="CD41" s="17"/>
      <c r="CE41" s="17"/>
      <c r="CF41" s="17"/>
      <c r="CG41" s="17"/>
      <c r="CH41" s="17"/>
      <c r="CI41" s="17"/>
      <c r="CJ41" s="17"/>
      <c r="CL41" s="17"/>
      <c r="CM41" s="17"/>
      <c r="CN41" s="17"/>
      <c r="CO41" s="17"/>
      <c r="CP41" s="17"/>
      <c r="CQ41" s="17"/>
      <c r="CR41" s="17"/>
      <c r="CS41" s="17"/>
      <c r="CT41" s="17"/>
      <c r="CU41" s="17"/>
    </row>
    <row r="42" spans="1:101" ht="15" customHeight="1" x14ac:dyDescent="0.3">
      <c r="A42" s="3"/>
      <c r="B42" s="3"/>
      <c r="C42" s="273"/>
      <c r="D42" s="273"/>
      <c r="E42" s="273"/>
      <c r="F42" s="273"/>
      <c r="G42" s="272"/>
      <c r="H42" s="272"/>
      <c r="I42" s="272"/>
      <c r="J42" s="272"/>
      <c r="K42" s="272"/>
      <c r="L42" s="272"/>
      <c r="M42" s="272"/>
      <c r="N42" s="272"/>
      <c r="O42" s="272"/>
      <c r="P42" s="272"/>
      <c r="Q42" s="272"/>
      <c r="R42" s="272"/>
      <c r="S42" s="28"/>
      <c r="T42" s="28"/>
      <c r="U42" s="28"/>
      <c r="V42" s="28"/>
      <c r="W42" s="28"/>
      <c r="X42" s="28"/>
      <c r="Y42" s="3"/>
      <c r="Z42" s="3"/>
      <c r="AA42" s="3"/>
      <c r="AB42" s="28"/>
      <c r="AC42" s="28"/>
      <c r="AD42" s="28"/>
      <c r="AE42" s="28"/>
      <c r="AF42" s="28"/>
      <c r="AG42" s="28"/>
      <c r="AH42" s="28"/>
      <c r="AI42" s="28"/>
      <c r="AJ42" s="3"/>
      <c r="AK42" s="273"/>
      <c r="AL42" s="273"/>
      <c r="AM42" s="273"/>
      <c r="AN42" s="273"/>
      <c r="AO42" s="272"/>
      <c r="AP42" s="272"/>
      <c r="AQ42" s="272"/>
      <c r="AR42" s="272"/>
      <c r="AS42" s="272"/>
      <c r="AT42" s="272"/>
      <c r="AU42" s="272"/>
      <c r="AV42" s="272"/>
      <c r="AW42" s="272"/>
      <c r="AX42" s="272"/>
      <c r="AY42" s="272"/>
      <c r="AZ42" s="272"/>
      <c r="BA42" s="28"/>
      <c r="BB42" s="28"/>
      <c r="BC42" s="28"/>
      <c r="BD42" s="28"/>
      <c r="BE42" s="28"/>
      <c r="BF42" s="28"/>
      <c r="BG42" s="3"/>
      <c r="BH42" s="3"/>
      <c r="BI42" s="3"/>
      <c r="BJ42" s="28"/>
      <c r="BK42" s="28"/>
      <c r="BL42" s="28"/>
      <c r="BM42" s="28"/>
      <c r="BN42" s="28"/>
      <c r="BO42" s="28"/>
      <c r="BP42" s="28"/>
      <c r="BQ42" s="21"/>
      <c r="BR42" s="21"/>
      <c r="BS42" s="21"/>
      <c r="BT42" s="21"/>
      <c r="BU42" s="21"/>
      <c r="BV42" s="21"/>
      <c r="BZ42" s="21"/>
      <c r="CA42" s="21"/>
      <c r="CB42" s="21"/>
      <c r="CC42" s="21"/>
      <c r="CD42" s="21"/>
      <c r="CE42" s="21"/>
      <c r="CF42" s="21"/>
      <c r="CG42" s="21"/>
      <c r="CH42" s="21"/>
      <c r="CI42" s="21"/>
      <c r="CJ42" s="21"/>
      <c r="CK42" s="21"/>
      <c r="CL42" s="21"/>
      <c r="CM42" s="21"/>
      <c r="CN42" s="21"/>
      <c r="CO42" s="21"/>
      <c r="CP42" s="21"/>
      <c r="CQ42" s="21"/>
      <c r="CR42" s="21"/>
      <c r="CS42" s="21"/>
      <c r="CT42" s="21"/>
      <c r="CU42" s="21"/>
    </row>
    <row r="43" spans="1:101" ht="15" customHeight="1" x14ac:dyDescent="0.3">
      <c r="A43" s="3"/>
      <c r="B43" s="3"/>
      <c r="C43" s="273" t="s">
        <v>125</v>
      </c>
      <c r="D43" s="273"/>
      <c r="E43" s="273"/>
      <c r="F43" s="273"/>
      <c r="G43" s="272">
        <f ca="1">F35</f>
        <v>14</v>
      </c>
      <c r="H43" s="272"/>
      <c r="I43" s="272"/>
      <c r="J43" s="272"/>
      <c r="K43" s="272"/>
      <c r="L43" s="272"/>
      <c r="M43" s="272"/>
      <c r="N43" s="272"/>
      <c r="O43" s="272"/>
      <c r="P43" s="272"/>
      <c r="Q43" s="272"/>
      <c r="R43" s="272"/>
      <c r="S43" s="28"/>
      <c r="T43" s="28"/>
      <c r="U43" s="28"/>
      <c r="V43" s="28"/>
      <c r="W43" s="28"/>
      <c r="X43" s="28"/>
      <c r="Y43" s="3"/>
      <c r="Z43" s="3"/>
      <c r="AA43" s="3"/>
      <c r="AB43" s="28"/>
      <c r="AC43" s="28"/>
      <c r="AD43" s="28"/>
      <c r="AE43" s="28"/>
      <c r="AF43" s="28"/>
      <c r="AG43" s="28"/>
      <c r="AH43" s="28"/>
      <c r="AI43" s="28"/>
      <c r="AJ43" s="3"/>
      <c r="AK43" s="273" t="s">
        <v>136</v>
      </c>
      <c r="AL43" s="273"/>
      <c r="AM43" s="273"/>
      <c r="AN43" s="273"/>
      <c r="AO43" s="272">
        <f ca="1">AN35</f>
        <v>170</v>
      </c>
      <c r="AP43" s="272"/>
      <c r="AQ43" s="272"/>
      <c r="AR43" s="272"/>
      <c r="AS43" s="272"/>
      <c r="AT43" s="272"/>
      <c r="AU43" s="272"/>
      <c r="AV43" s="272"/>
      <c r="AW43" s="272"/>
      <c r="AX43" s="272"/>
      <c r="AY43" s="272"/>
      <c r="AZ43" s="272"/>
      <c r="BA43" s="28"/>
      <c r="BB43" s="28"/>
      <c r="BC43" s="28"/>
      <c r="BD43" s="28"/>
      <c r="BE43" s="28"/>
      <c r="BF43" s="28"/>
      <c r="BG43" s="3"/>
      <c r="BH43" s="3"/>
      <c r="BI43" s="3"/>
      <c r="BJ43" s="28"/>
      <c r="BK43" s="28"/>
      <c r="BL43" s="28"/>
      <c r="BM43" s="28"/>
      <c r="BN43" s="28"/>
      <c r="BO43" s="28"/>
      <c r="BP43" s="28"/>
      <c r="BQ43" s="21"/>
      <c r="BR43" s="21"/>
      <c r="BS43" s="21"/>
      <c r="BT43" s="21"/>
      <c r="BU43" s="21"/>
      <c r="BV43" s="21"/>
      <c r="BZ43" s="21"/>
      <c r="CA43" s="21"/>
      <c r="CB43" s="21"/>
      <c r="CC43" s="21"/>
      <c r="CD43" s="21"/>
      <c r="CE43" s="21"/>
      <c r="CF43" s="21"/>
      <c r="CG43" s="21"/>
      <c r="CH43" s="21"/>
      <c r="CI43" s="21"/>
      <c r="CJ43" s="21"/>
      <c r="CK43" s="21"/>
      <c r="CL43" s="21"/>
      <c r="CM43" s="21"/>
      <c r="CN43" s="21"/>
      <c r="CO43" s="21"/>
      <c r="CP43" s="21"/>
      <c r="CQ43" s="21"/>
      <c r="CR43" s="21"/>
      <c r="CS43" s="21"/>
      <c r="CT43" s="21"/>
      <c r="CU43" s="21"/>
    </row>
    <row r="44" spans="1:101" ht="15" customHeight="1" x14ac:dyDescent="0.3">
      <c r="A44" s="3"/>
      <c r="B44" s="3"/>
      <c r="C44" s="273"/>
      <c r="D44" s="273"/>
      <c r="E44" s="273"/>
      <c r="F44" s="273"/>
      <c r="G44" s="272"/>
      <c r="H44" s="272"/>
      <c r="I44" s="272"/>
      <c r="J44" s="272"/>
      <c r="K44" s="272"/>
      <c r="L44" s="272"/>
      <c r="M44" s="272"/>
      <c r="N44" s="272"/>
      <c r="O44" s="272"/>
      <c r="P44" s="272"/>
      <c r="Q44" s="272"/>
      <c r="R44" s="272"/>
      <c r="S44" s="28"/>
      <c r="T44" s="28"/>
      <c r="U44" s="28"/>
      <c r="V44" s="28"/>
      <c r="W44" s="28"/>
      <c r="X44" s="28"/>
      <c r="Y44" s="3"/>
      <c r="Z44" s="3"/>
      <c r="AA44" s="3"/>
      <c r="AB44" s="28"/>
      <c r="AC44" s="28"/>
      <c r="AD44" s="28"/>
      <c r="AE44" s="28"/>
      <c r="AF44" s="28"/>
      <c r="AG44" s="28"/>
      <c r="AH44" s="28"/>
      <c r="AI44" s="28"/>
      <c r="AJ44" s="3"/>
      <c r="AK44" s="273"/>
      <c r="AL44" s="273"/>
      <c r="AM44" s="273"/>
      <c r="AN44" s="273"/>
      <c r="AO44" s="272"/>
      <c r="AP44" s="272"/>
      <c r="AQ44" s="272"/>
      <c r="AR44" s="272"/>
      <c r="AS44" s="272"/>
      <c r="AT44" s="272"/>
      <c r="AU44" s="272"/>
      <c r="AV44" s="272"/>
      <c r="AW44" s="272"/>
      <c r="AX44" s="272"/>
      <c r="AY44" s="272"/>
      <c r="AZ44" s="272"/>
      <c r="BA44" s="28"/>
      <c r="BB44" s="28"/>
      <c r="BC44" s="28"/>
      <c r="BD44" s="28"/>
      <c r="BE44" s="28"/>
      <c r="BF44" s="28"/>
      <c r="BG44" s="3"/>
      <c r="BH44" s="3"/>
      <c r="BI44" s="3"/>
      <c r="BJ44" s="28"/>
      <c r="BK44" s="28"/>
      <c r="BL44" s="28"/>
      <c r="BM44" s="28"/>
      <c r="BN44" s="28"/>
      <c r="BO44" s="28"/>
      <c r="BP44" s="28"/>
      <c r="BQ44" s="21"/>
      <c r="BR44" s="21"/>
      <c r="BS44" s="21"/>
      <c r="BT44" s="21"/>
      <c r="BU44" s="21"/>
      <c r="BV44" s="21"/>
      <c r="BZ44" s="21"/>
      <c r="CA44" s="21"/>
      <c r="CB44" s="21"/>
      <c r="CC44" s="21"/>
      <c r="CD44" s="21"/>
      <c r="CE44" s="21"/>
      <c r="CF44" s="21"/>
      <c r="CG44" s="21"/>
      <c r="CH44" s="21"/>
      <c r="CI44" s="21"/>
      <c r="CJ44" s="21"/>
      <c r="CK44" s="21"/>
      <c r="CL44" s="21"/>
      <c r="CM44" s="21"/>
      <c r="CN44" s="21"/>
      <c r="CO44" s="21"/>
      <c r="CP44" s="21"/>
      <c r="CQ44" s="21"/>
      <c r="CR44" s="21"/>
      <c r="CS44" s="21"/>
      <c r="CT44" s="21"/>
      <c r="CU44" s="21"/>
    </row>
    <row r="45" spans="1:101" ht="15" customHeight="1" x14ac:dyDescent="0.3">
      <c r="A45" s="3"/>
      <c r="B45" s="3"/>
      <c r="C45" s="273" t="s">
        <v>126</v>
      </c>
      <c r="D45" s="273"/>
      <c r="E45" s="273"/>
      <c r="F45" s="273"/>
      <c r="G45" s="272">
        <f ca="1">G35</f>
        <v>15</v>
      </c>
      <c r="H45" s="272"/>
      <c r="I45" s="272"/>
      <c r="J45" s="272"/>
      <c r="K45" s="272"/>
      <c r="L45" s="272"/>
      <c r="M45" s="272">
        <f ca="1">360/D35*G45</f>
        <v>45</v>
      </c>
      <c r="N45" s="272"/>
      <c r="O45" s="272"/>
      <c r="P45" s="272"/>
      <c r="Q45" s="272"/>
      <c r="R45" s="272"/>
      <c r="S45" s="4"/>
      <c r="T45" s="4"/>
      <c r="U45" s="4"/>
      <c r="V45" s="4"/>
      <c r="W45" s="4"/>
      <c r="X45" s="4"/>
      <c r="Y45" s="3"/>
      <c r="Z45" s="3"/>
      <c r="AA45" s="3"/>
      <c r="AB45" s="4"/>
      <c r="AC45" s="4"/>
      <c r="AD45" s="4"/>
      <c r="AE45" s="4"/>
      <c r="AF45" s="4"/>
      <c r="AG45" s="4"/>
      <c r="AH45" s="4"/>
      <c r="AI45" s="4"/>
      <c r="AJ45" s="3"/>
      <c r="AK45" s="273" t="s">
        <v>137</v>
      </c>
      <c r="AL45" s="273"/>
      <c r="AM45" s="273"/>
      <c r="AN45" s="273"/>
      <c r="AO45" s="272">
        <f ca="1">AO35</f>
        <v>200</v>
      </c>
      <c r="AP45" s="272"/>
      <c r="AQ45" s="272"/>
      <c r="AR45" s="272"/>
      <c r="AS45" s="272"/>
      <c r="AT45" s="272"/>
      <c r="AU45" s="272"/>
      <c r="AV45" s="272"/>
      <c r="AW45" s="272"/>
      <c r="AX45" s="272"/>
      <c r="AY45" s="272"/>
      <c r="AZ45" s="272"/>
      <c r="BA45" s="4"/>
      <c r="BB45" s="4"/>
      <c r="BC45" s="4"/>
      <c r="BD45" s="4"/>
      <c r="BE45" s="4"/>
      <c r="BF45" s="4"/>
      <c r="BG45" s="3"/>
      <c r="BH45" s="3"/>
      <c r="BI45" s="3"/>
      <c r="BJ45" s="4"/>
      <c r="BK45" s="4"/>
      <c r="BL45" s="4"/>
      <c r="BM45" s="4"/>
      <c r="BN45" s="4"/>
      <c r="BO45" s="4"/>
      <c r="BP45" s="4"/>
      <c r="BQ45" s="17"/>
      <c r="BR45" s="17"/>
      <c r="BS45" s="17"/>
      <c r="BT45" s="17"/>
      <c r="BU45" s="17"/>
      <c r="BV45" s="17"/>
      <c r="BZ45" s="17"/>
      <c r="CA45" s="17"/>
      <c r="CB45" s="17"/>
      <c r="CC45" s="17"/>
      <c r="CD45" s="17"/>
      <c r="CE45" s="17"/>
      <c r="CF45" s="17"/>
      <c r="CG45" s="17"/>
      <c r="CH45" s="17"/>
      <c r="CI45" s="17"/>
      <c r="CJ45" s="17"/>
      <c r="CL45" s="17"/>
      <c r="CM45" s="17"/>
      <c r="CN45" s="17"/>
      <c r="CO45" s="17"/>
      <c r="CP45" s="17"/>
      <c r="CQ45" s="17"/>
      <c r="CR45" s="17"/>
      <c r="CS45" s="17"/>
      <c r="CT45" s="17"/>
      <c r="CU45" s="17"/>
    </row>
    <row r="46" spans="1:101" ht="15" customHeight="1" x14ac:dyDescent="0.3">
      <c r="A46" s="3"/>
      <c r="B46" s="3"/>
      <c r="C46" s="273"/>
      <c r="D46" s="273"/>
      <c r="E46" s="273"/>
      <c r="F46" s="273"/>
      <c r="G46" s="272"/>
      <c r="H46" s="272"/>
      <c r="I46" s="272"/>
      <c r="J46" s="272"/>
      <c r="K46" s="272"/>
      <c r="L46" s="272"/>
      <c r="M46" s="272"/>
      <c r="N46" s="272"/>
      <c r="O46" s="272"/>
      <c r="P46" s="272"/>
      <c r="Q46" s="272"/>
      <c r="R46" s="272"/>
      <c r="S46" s="28"/>
      <c r="T46" s="28"/>
      <c r="U46" s="28"/>
      <c r="V46" s="28"/>
      <c r="W46" s="28"/>
      <c r="X46" s="28"/>
      <c r="Y46" s="3"/>
      <c r="Z46" s="3"/>
      <c r="AA46" s="3"/>
      <c r="AB46" s="28"/>
      <c r="AC46" s="28"/>
      <c r="AD46" s="28"/>
      <c r="AE46" s="28"/>
      <c r="AF46" s="28"/>
      <c r="AG46" s="28"/>
      <c r="AH46" s="28"/>
      <c r="AI46" s="28"/>
      <c r="AJ46" s="3"/>
      <c r="AK46" s="273"/>
      <c r="AL46" s="273"/>
      <c r="AM46" s="273"/>
      <c r="AN46" s="273"/>
      <c r="AO46" s="272"/>
      <c r="AP46" s="272"/>
      <c r="AQ46" s="272"/>
      <c r="AR46" s="272"/>
      <c r="AS46" s="272"/>
      <c r="AT46" s="272"/>
      <c r="AU46" s="272"/>
      <c r="AV46" s="272"/>
      <c r="AW46" s="272"/>
      <c r="AX46" s="272"/>
      <c r="AY46" s="272"/>
      <c r="AZ46" s="272"/>
      <c r="BA46" s="28"/>
      <c r="BB46" s="28"/>
      <c r="BC46" s="28"/>
      <c r="BD46" s="28"/>
      <c r="BE46" s="28"/>
      <c r="BF46" s="28"/>
      <c r="BG46" s="3"/>
      <c r="BH46" s="3"/>
      <c r="BI46" s="3"/>
      <c r="BJ46" s="28"/>
      <c r="BK46" s="28"/>
      <c r="BL46" s="28"/>
      <c r="BM46" s="28"/>
      <c r="BN46" s="28"/>
      <c r="BO46" s="28"/>
      <c r="BP46" s="28"/>
      <c r="BQ46" s="21"/>
      <c r="BR46" s="21"/>
      <c r="BS46" s="21"/>
      <c r="BT46" s="21"/>
      <c r="BU46" s="21"/>
      <c r="BV46" s="21"/>
      <c r="BZ46" s="21"/>
      <c r="CA46" s="21"/>
      <c r="CB46" s="21"/>
      <c r="CC46" s="21"/>
      <c r="CD46" s="21"/>
      <c r="CE46" s="21"/>
      <c r="CF46" s="21"/>
      <c r="CG46" s="21"/>
      <c r="CH46" s="21"/>
      <c r="CI46" s="21"/>
      <c r="CJ46" s="21"/>
      <c r="CK46" s="21"/>
      <c r="CL46" s="21"/>
      <c r="CM46" s="21"/>
      <c r="CN46" s="21"/>
      <c r="CO46" s="21"/>
      <c r="CP46" s="21"/>
      <c r="CQ46" s="21"/>
      <c r="CR46" s="21"/>
      <c r="CS46" s="21"/>
      <c r="CT46" s="21"/>
      <c r="CU46" s="21"/>
    </row>
    <row r="47" spans="1:101" ht="15" customHeight="1" x14ac:dyDescent="0.3">
      <c r="A47" s="3"/>
      <c r="B47" s="3"/>
      <c r="C47" s="273" t="s">
        <v>127</v>
      </c>
      <c r="D47" s="273"/>
      <c r="E47" s="273"/>
      <c r="F47" s="273"/>
      <c r="G47" s="272">
        <f ca="1">H35</f>
        <v>61</v>
      </c>
      <c r="H47" s="272"/>
      <c r="I47" s="272"/>
      <c r="J47" s="272"/>
      <c r="K47" s="272"/>
      <c r="L47" s="272"/>
      <c r="M47" s="272"/>
      <c r="N47" s="272"/>
      <c r="O47" s="272"/>
      <c r="P47" s="272"/>
      <c r="Q47" s="272"/>
      <c r="R47" s="272"/>
      <c r="S47" s="28"/>
      <c r="T47" s="28"/>
      <c r="U47" s="28"/>
      <c r="V47" s="28"/>
      <c r="W47" s="28"/>
      <c r="X47" s="28"/>
      <c r="Y47" s="3"/>
      <c r="Z47" s="3"/>
      <c r="AA47" s="3"/>
      <c r="AB47" s="28"/>
      <c r="AC47" s="28"/>
      <c r="AD47" s="28"/>
      <c r="AE47" s="28"/>
      <c r="AF47" s="28"/>
      <c r="AG47" s="28"/>
      <c r="AH47" s="28"/>
      <c r="AI47" s="28"/>
      <c r="AJ47" s="3"/>
      <c r="AK47" s="273" t="s">
        <v>138</v>
      </c>
      <c r="AL47" s="273"/>
      <c r="AM47" s="273"/>
      <c r="AN47" s="273"/>
      <c r="AO47" s="272">
        <f ca="1">AP35</f>
        <v>30</v>
      </c>
      <c r="AP47" s="272"/>
      <c r="AQ47" s="272"/>
      <c r="AR47" s="272"/>
      <c r="AS47" s="272"/>
      <c r="AT47" s="272"/>
      <c r="AU47" s="272"/>
      <c r="AV47" s="272"/>
      <c r="AW47" s="272"/>
      <c r="AX47" s="272"/>
      <c r="AY47" s="272"/>
      <c r="AZ47" s="272"/>
      <c r="BA47" s="28"/>
      <c r="BB47" s="28"/>
      <c r="BC47" s="28"/>
      <c r="BD47" s="28"/>
      <c r="BE47" s="28"/>
      <c r="BF47" s="28"/>
      <c r="BG47" s="3"/>
      <c r="BH47" s="3"/>
      <c r="BI47" s="3"/>
      <c r="BJ47" s="28"/>
      <c r="BK47" s="28"/>
      <c r="BL47" s="28"/>
      <c r="BM47" s="28"/>
      <c r="BN47" s="28"/>
      <c r="BO47" s="28"/>
      <c r="BP47" s="28"/>
      <c r="BQ47" s="21"/>
      <c r="BR47" s="21"/>
      <c r="BS47" s="21"/>
      <c r="BT47" s="21"/>
      <c r="BU47" s="21"/>
      <c r="BV47" s="21"/>
      <c r="BZ47" s="21"/>
      <c r="CA47" s="21"/>
      <c r="CB47" s="21"/>
      <c r="CC47" s="21"/>
      <c r="CD47" s="21"/>
      <c r="CE47" s="21"/>
      <c r="CF47" s="21"/>
      <c r="CG47" s="21"/>
      <c r="CH47" s="21"/>
      <c r="CI47" s="21"/>
      <c r="CJ47" s="21"/>
      <c r="CK47" s="21"/>
      <c r="CL47" s="21"/>
      <c r="CM47" s="21"/>
      <c r="CN47" s="21"/>
      <c r="CO47" s="21"/>
      <c r="CP47" s="21"/>
      <c r="CQ47" s="21"/>
      <c r="CR47" s="21"/>
      <c r="CS47" s="21"/>
      <c r="CT47" s="21"/>
      <c r="CU47" s="21"/>
    </row>
    <row r="48" spans="1:101" ht="15" customHeight="1" x14ac:dyDescent="0.3">
      <c r="A48" s="3"/>
      <c r="B48" s="3"/>
      <c r="C48" s="273"/>
      <c r="D48" s="273"/>
      <c r="E48" s="273"/>
      <c r="F48" s="273"/>
      <c r="G48" s="272"/>
      <c r="H48" s="272"/>
      <c r="I48" s="272"/>
      <c r="J48" s="272"/>
      <c r="K48" s="272"/>
      <c r="L48" s="272"/>
      <c r="M48" s="272"/>
      <c r="N48" s="272"/>
      <c r="O48" s="272"/>
      <c r="P48" s="272"/>
      <c r="Q48" s="272"/>
      <c r="R48" s="272"/>
      <c r="S48" s="28"/>
      <c r="T48" s="28"/>
      <c r="U48" s="28"/>
      <c r="V48" s="28"/>
      <c r="W48" s="28"/>
      <c r="X48" s="28"/>
      <c r="Y48" s="3"/>
      <c r="Z48" s="3"/>
      <c r="AA48" s="3"/>
      <c r="AB48" s="28"/>
      <c r="AC48" s="28"/>
      <c r="AD48" s="28"/>
      <c r="AE48" s="28"/>
      <c r="AF48" s="28"/>
      <c r="AG48" s="28"/>
      <c r="AH48" s="28"/>
      <c r="AI48" s="28"/>
      <c r="AJ48" s="3"/>
      <c r="AK48" s="273"/>
      <c r="AL48" s="273"/>
      <c r="AM48" s="273"/>
      <c r="AN48" s="273"/>
      <c r="AO48" s="272"/>
      <c r="AP48" s="272"/>
      <c r="AQ48" s="272"/>
      <c r="AR48" s="272"/>
      <c r="AS48" s="272"/>
      <c r="AT48" s="272"/>
      <c r="AU48" s="272"/>
      <c r="AV48" s="272"/>
      <c r="AW48" s="272"/>
      <c r="AX48" s="272"/>
      <c r="AY48" s="272"/>
      <c r="AZ48" s="272"/>
      <c r="BA48" s="28"/>
      <c r="BB48" s="28"/>
      <c r="BC48" s="28"/>
      <c r="BD48" s="28"/>
      <c r="BE48" s="28"/>
      <c r="BF48" s="28"/>
      <c r="BG48" s="3"/>
      <c r="BH48" s="3"/>
      <c r="BI48" s="3"/>
      <c r="BJ48" s="28"/>
      <c r="BK48" s="28"/>
      <c r="BL48" s="28"/>
      <c r="BM48" s="28"/>
      <c r="BN48" s="28"/>
      <c r="BO48" s="28"/>
      <c r="BP48" s="28"/>
      <c r="BQ48" s="21"/>
      <c r="BR48" s="21"/>
      <c r="BS48" s="21"/>
      <c r="BT48" s="21"/>
      <c r="BU48" s="21"/>
      <c r="BV48" s="21"/>
      <c r="BZ48" s="21"/>
      <c r="CA48" s="21"/>
      <c r="CB48" s="21"/>
      <c r="CC48" s="21"/>
      <c r="CD48" s="21"/>
      <c r="CE48" s="21"/>
      <c r="CF48" s="21"/>
      <c r="CG48" s="21"/>
      <c r="CH48" s="21"/>
      <c r="CI48" s="21"/>
      <c r="CJ48" s="21"/>
      <c r="CK48" s="21"/>
      <c r="CL48" s="21"/>
      <c r="CM48" s="21"/>
      <c r="CN48" s="21"/>
      <c r="CO48" s="21"/>
      <c r="CP48" s="21"/>
      <c r="CQ48" s="21"/>
      <c r="CR48" s="21"/>
      <c r="CS48" s="21"/>
      <c r="CT48" s="21"/>
      <c r="CU48" s="21"/>
    </row>
    <row r="49" spans="1:99" ht="10.199999999999999" customHeight="1" x14ac:dyDescent="0.3">
      <c r="A49" s="3"/>
      <c r="B49" s="3"/>
      <c r="C49" s="60"/>
      <c r="D49" s="60"/>
      <c r="E49" s="60"/>
      <c r="F49" s="60"/>
      <c r="G49" s="59"/>
      <c r="H49" s="59"/>
      <c r="I49" s="59"/>
      <c r="J49" s="59"/>
      <c r="K49" s="59"/>
      <c r="L49" s="59"/>
      <c r="M49" s="59"/>
      <c r="N49" s="59"/>
      <c r="O49" s="59"/>
      <c r="P49" s="59"/>
      <c r="Q49" s="59"/>
      <c r="R49" s="59"/>
      <c r="S49" s="28"/>
      <c r="T49" s="28"/>
      <c r="U49" s="28"/>
      <c r="V49" s="28"/>
      <c r="W49" s="28"/>
      <c r="X49" s="28"/>
      <c r="Y49" s="3"/>
      <c r="Z49" s="3"/>
      <c r="AA49" s="3"/>
      <c r="AB49" s="28"/>
      <c r="AC49" s="28"/>
      <c r="AD49" s="28"/>
      <c r="AE49" s="28"/>
      <c r="AF49" s="28"/>
      <c r="AG49" s="28"/>
      <c r="AH49" s="28"/>
      <c r="AI49" s="28"/>
      <c r="AJ49" s="3"/>
      <c r="AK49" s="60"/>
      <c r="AL49" s="60"/>
      <c r="AM49" s="60"/>
      <c r="AN49" s="60"/>
      <c r="AO49" s="59"/>
      <c r="AP49" s="59"/>
      <c r="AQ49" s="59"/>
      <c r="AR49" s="59"/>
      <c r="AS49" s="59"/>
      <c r="AT49" s="59"/>
      <c r="AU49" s="59"/>
      <c r="AV49" s="59"/>
      <c r="AW49" s="59"/>
      <c r="AX49" s="59"/>
      <c r="AY49" s="59"/>
      <c r="AZ49" s="59"/>
      <c r="BA49" s="28"/>
      <c r="BB49" s="28"/>
      <c r="BC49" s="28"/>
      <c r="BD49" s="28"/>
      <c r="BE49" s="28"/>
      <c r="BF49" s="28"/>
      <c r="BG49" s="3"/>
      <c r="BH49" s="3"/>
      <c r="BI49" s="3"/>
      <c r="BJ49" s="28"/>
      <c r="BK49" s="28"/>
      <c r="BL49" s="28"/>
      <c r="BM49" s="28"/>
      <c r="BN49" s="28"/>
      <c r="BO49" s="28"/>
      <c r="BP49" s="28"/>
      <c r="BQ49" s="21"/>
      <c r="BR49" s="21"/>
      <c r="BS49" s="21"/>
      <c r="BT49" s="21"/>
      <c r="BU49" s="21"/>
      <c r="BV49" s="21"/>
      <c r="BZ49" s="21"/>
      <c r="CA49" s="21"/>
      <c r="CB49" s="21"/>
      <c r="CC49" s="21"/>
      <c r="CD49" s="21"/>
      <c r="CE49" s="21"/>
      <c r="CF49" s="21"/>
      <c r="CG49" s="21"/>
      <c r="CH49" s="21"/>
      <c r="CI49" s="21"/>
      <c r="CJ49" s="21"/>
      <c r="CK49" s="21"/>
      <c r="CL49" s="21"/>
      <c r="CM49" s="21"/>
      <c r="CN49" s="21"/>
      <c r="CO49" s="21"/>
      <c r="CP49" s="21"/>
      <c r="CQ49" s="21"/>
      <c r="CR49" s="21"/>
      <c r="CS49" s="21"/>
      <c r="CT49" s="21"/>
      <c r="CU49" s="21"/>
    </row>
    <row r="50" spans="1:99" ht="15" customHeight="1" x14ac:dyDescent="0.3">
      <c r="A50" s="3"/>
      <c r="B50" s="31"/>
      <c r="C50" s="32"/>
      <c r="D50" s="32"/>
      <c r="E50" s="231" t="str">
        <f>CONCATENATE(E1," Answer Key")</f>
        <v>Drawing Pie Charts Answer Key</v>
      </c>
      <c r="F50" s="231"/>
      <c r="G50" s="231"/>
      <c r="H50" s="231"/>
      <c r="I50" s="231"/>
      <c r="J50" s="231"/>
      <c r="K50" s="231"/>
      <c r="L50" s="231"/>
      <c r="M50" s="231"/>
      <c r="N50" s="231"/>
      <c r="O50" s="231"/>
      <c r="P50" s="231"/>
      <c r="Q50" s="231"/>
      <c r="R50" s="231"/>
      <c r="S50" s="231"/>
      <c r="T50" s="231"/>
      <c r="U50" s="231"/>
      <c r="V50" s="231"/>
      <c r="W50" s="231"/>
      <c r="X50" s="231"/>
      <c r="Y50" s="231"/>
      <c r="Z50" s="231"/>
      <c r="AA50" s="231"/>
      <c r="AB50" s="1"/>
      <c r="AC50" s="1"/>
      <c r="AD50" s="1"/>
      <c r="AE50" s="1"/>
      <c r="AF50" s="1"/>
      <c r="AG50" s="1"/>
      <c r="AH50" s="23"/>
      <c r="AI50" s="23"/>
      <c r="AJ50" s="31"/>
      <c r="AK50" s="32"/>
      <c r="AL50" s="32"/>
      <c r="AM50" s="231" t="str">
        <f>E50</f>
        <v>Drawing Pie Charts Answer Key</v>
      </c>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1"/>
      <c r="BK50" s="1"/>
      <c r="BL50" s="1"/>
      <c r="BM50" s="1"/>
      <c r="BN50" s="1"/>
      <c r="BO50" s="1"/>
      <c r="BP50" s="28"/>
      <c r="BQ50" s="21"/>
      <c r="BR50" s="21"/>
      <c r="BS50" s="21"/>
      <c r="BT50" s="21"/>
      <c r="BU50" s="21"/>
      <c r="BV50" s="21"/>
      <c r="BZ50" s="21"/>
      <c r="CA50" s="21"/>
      <c r="CB50" s="21"/>
      <c r="CC50" s="21"/>
      <c r="CD50" s="21"/>
      <c r="CE50" s="21"/>
      <c r="CF50" s="21"/>
      <c r="CG50" s="21"/>
      <c r="CH50" s="21"/>
      <c r="CI50" s="21"/>
      <c r="CJ50" s="21"/>
      <c r="CK50" s="21"/>
      <c r="CL50" s="21"/>
      <c r="CM50" s="21"/>
      <c r="CN50" s="21"/>
      <c r="CO50" s="21"/>
      <c r="CP50" s="21"/>
      <c r="CQ50" s="21"/>
      <c r="CR50" s="21"/>
      <c r="CS50" s="21"/>
      <c r="CT50" s="21"/>
      <c r="CU50" s="21"/>
    </row>
    <row r="51" spans="1:99" ht="15" customHeight="1" x14ac:dyDescent="0.3">
      <c r="A51" s="3"/>
      <c r="B51" s="31"/>
      <c r="C51" s="32"/>
      <c r="D51" s="32"/>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1"/>
      <c r="AC51" s="1"/>
      <c r="AD51" s="1"/>
      <c r="AE51" s="1"/>
      <c r="AF51" s="1"/>
      <c r="AG51" s="1"/>
      <c r="AH51" s="23"/>
      <c r="AI51" s="23"/>
      <c r="AJ51" s="31"/>
      <c r="AK51" s="32"/>
      <c r="AL51" s="32"/>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1"/>
      <c r="BK51" s="1"/>
      <c r="BL51" s="1"/>
      <c r="BM51" s="1"/>
      <c r="BN51" s="1"/>
      <c r="BO51" s="1"/>
      <c r="BP51" s="28"/>
      <c r="BQ51" s="21"/>
      <c r="BR51" s="21"/>
      <c r="BS51" s="21"/>
      <c r="BT51" s="21"/>
      <c r="BU51" s="21"/>
      <c r="BV51" s="21"/>
      <c r="BZ51" s="21"/>
      <c r="CA51" s="21"/>
      <c r="CB51" s="21"/>
      <c r="CC51" s="21"/>
      <c r="CD51" s="21"/>
      <c r="CE51" s="21"/>
      <c r="CF51" s="21"/>
      <c r="CG51" s="21"/>
      <c r="CH51" s="21"/>
      <c r="CI51" s="21"/>
      <c r="CJ51" s="21"/>
      <c r="CK51" s="21"/>
      <c r="CL51" s="21"/>
      <c r="CM51" s="21"/>
      <c r="CN51" s="21"/>
      <c r="CO51" s="21"/>
      <c r="CP51" s="21"/>
      <c r="CQ51" s="21"/>
      <c r="CR51" s="21"/>
      <c r="CS51" s="21"/>
      <c r="CT51" s="21"/>
      <c r="CU51" s="21"/>
    </row>
    <row r="52" spans="1:99" ht="15" customHeight="1" x14ac:dyDescent="0.3">
      <c r="A52" s="3"/>
      <c r="B52" s="31"/>
      <c r="C52" s="32"/>
      <c r="D52" s="32"/>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1"/>
      <c r="AC52" s="1"/>
      <c r="AD52" s="1"/>
      <c r="AE52" s="1"/>
      <c r="AF52" s="1"/>
      <c r="AG52" s="1"/>
      <c r="AH52" s="23"/>
      <c r="AI52" s="23"/>
      <c r="AJ52" s="31"/>
      <c r="AK52" s="32"/>
      <c r="AL52" s="32"/>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1"/>
      <c r="BK52" s="1"/>
      <c r="BL52" s="1"/>
      <c r="BM52" s="1"/>
      <c r="BN52" s="1"/>
      <c r="BO52" s="1"/>
      <c r="BP52" s="4"/>
      <c r="BQ52" s="17"/>
      <c r="BR52" s="17"/>
      <c r="BS52" s="17"/>
      <c r="BT52" s="17"/>
      <c r="BU52" s="17"/>
      <c r="BV52" s="17"/>
      <c r="BZ52" s="17"/>
      <c r="CA52" s="17"/>
      <c r="CB52" s="17"/>
      <c r="CC52" s="17"/>
      <c r="CD52" s="17"/>
      <c r="CE52" s="17"/>
      <c r="CF52" s="17"/>
      <c r="CG52" s="17"/>
      <c r="CH52" s="17"/>
      <c r="CI52" s="17"/>
      <c r="CJ52" s="17"/>
      <c r="CL52" s="17"/>
      <c r="CM52" s="17"/>
      <c r="CN52" s="17"/>
      <c r="CO52" s="17"/>
      <c r="CP52" s="17"/>
      <c r="CQ52" s="17"/>
      <c r="CR52" s="17"/>
      <c r="CS52" s="17"/>
      <c r="CT52" s="17"/>
      <c r="CU52" s="17"/>
    </row>
    <row r="53" spans="1:99" ht="15" customHeight="1" x14ac:dyDescent="0.3">
      <c r="A53" s="3"/>
      <c r="B53" s="31"/>
      <c r="C53" s="32"/>
      <c r="D53" s="32"/>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1"/>
      <c r="AC53" s="1"/>
      <c r="AD53" s="1"/>
      <c r="AE53" s="1"/>
      <c r="AF53" s="1"/>
      <c r="AG53" s="1"/>
      <c r="AH53" s="23"/>
      <c r="AI53" s="23"/>
      <c r="AJ53" s="31"/>
      <c r="AK53" s="32"/>
      <c r="AL53" s="32"/>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1"/>
      <c r="BK53" s="1"/>
      <c r="BL53" s="1"/>
      <c r="BM53" s="1"/>
      <c r="BN53" s="1"/>
      <c r="BO53" s="1"/>
      <c r="BP53" s="28"/>
      <c r="BQ53" s="21"/>
      <c r="BR53" s="21"/>
      <c r="BS53" s="21"/>
      <c r="BT53" s="21"/>
      <c r="BU53" s="21"/>
      <c r="BV53" s="21"/>
      <c r="BZ53" s="21"/>
      <c r="CA53" s="21"/>
      <c r="CB53" s="21"/>
      <c r="CC53" s="21"/>
      <c r="CD53" s="21"/>
      <c r="CE53" s="21"/>
      <c r="CF53" s="21"/>
      <c r="CG53" s="21"/>
      <c r="CH53" s="21"/>
      <c r="CI53" s="21"/>
      <c r="CJ53" s="21"/>
      <c r="CK53" s="21"/>
      <c r="CL53" s="21"/>
      <c r="CM53" s="21"/>
      <c r="CN53" s="21"/>
      <c r="CO53" s="21"/>
      <c r="CP53" s="21"/>
      <c r="CQ53" s="21"/>
      <c r="CR53" s="21"/>
      <c r="CS53" s="21"/>
      <c r="CT53" s="21"/>
      <c r="CU53" s="21"/>
    </row>
    <row r="54" spans="1:99" ht="15" customHeight="1" x14ac:dyDescent="0.3">
      <c r="A54" s="3"/>
      <c r="B54" s="31"/>
      <c r="C54" s="31"/>
      <c r="D54" s="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1"/>
      <c r="AC54" s="1"/>
      <c r="AD54" s="1"/>
      <c r="AE54" s="1"/>
      <c r="AF54" s="1"/>
      <c r="AG54" s="1"/>
      <c r="AH54" s="6"/>
      <c r="AI54" s="6"/>
      <c r="AJ54" s="31"/>
      <c r="AK54" s="31"/>
      <c r="AL54" s="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1"/>
      <c r="BK54" s="1"/>
      <c r="BL54" s="1"/>
      <c r="BM54" s="1"/>
      <c r="BN54" s="1"/>
      <c r="BO54" s="1"/>
      <c r="BP54" s="28"/>
      <c r="BQ54" s="21"/>
      <c r="BR54" s="21"/>
      <c r="BS54" s="21"/>
      <c r="BT54" s="21"/>
      <c r="BU54" s="21"/>
      <c r="BV54" s="21"/>
      <c r="BZ54" s="21"/>
      <c r="CA54" s="21"/>
      <c r="CB54" s="21"/>
      <c r="CC54" s="21"/>
      <c r="CD54" s="21"/>
      <c r="CE54" s="21"/>
      <c r="CF54" s="21"/>
      <c r="CG54" s="21"/>
      <c r="CH54" s="21"/>
      <c r="CI54" s="21"/>
      <c r="CJ54" s="21"/>
      <c r="CK54" s="21"/>
      <c r="CL54" s="21"/>
      <c r="CM54" s="21"/>
      <c r="CN54" s="21"/>
      <c r="CO54" s="21"/>
      <c r="CP54" s="21"/>
      <c r="CQ54" s="21"/>
      <c r="CR54" s="21"/>
      <c r="CS54" s="21"/>
      <c r="CT54" s="21"/>
      <c r="CU54" s="21"/>
    </row>
    <row r="55" spans="1:99" ht="15" customHeight="1" x14ac:dyDescent="0.3">
      <c r="A55" s="3"/>
      <c r="B55" s="31"/>
      <c r="C55" s="33"/>
      <c r="D55" s="33"/>
      <c r="E55" s="33"/>
      <c r="F55" s="33"/>
      <c r="G55" s="33"/>
      <c r="H55" s="33"/>
      <c r="I55" s="33"/>
      <c r="J55" s="33"/>
      <c r="K55" s="33"/>
      <c r="L55" s="33"/>
      <c r="M55" s="33"/>
      <c r="N55" s="31"/>
      <c r="O55" s="33"/>
      <c r="P55" s="33"/>
      <c r="Q55" s="33"/>
      <c r="R55" s="33"/>
      <c r="S55" s="33"/>
      <c r="T55" s="33"/>
      <c r="U55" s="33"/>
      <c r="V55" s="33"/>
      <c r="W55" s="33"/>
      <c r="X55" s="33"/>
      <c r="Y55" s="31"/>
      <c r="Z55" s="31"/>
      <c r="AA55" s="31"/>
      <c r="AB55" s="33"/>
      <c r="AC55" s="33"/>
      <c r="AD55" s="33"/>
      <c r="AE55" s="33"/>
      <c r="AF55" s="33"/>
      <c r="AG55" s="33"/>
      <c r="AH55" s="5"/>
      <c r="AI55" s="5"/>
      <c r="AJ55" s="31"/>
      <c r="AK55" s="33"/>
      <c r="AL55" s="33"/>
      <c r="AM55" s="33"/>
      <c r="AN55" s="33"/>
      <c r="AO55" s="33"/>
      <c r="AP55" s="33"/>
      <c r="AQ55" s="33"/>
      <c r="AR55" s="33"/>
      <c r="AS55" s="33"/>
      <c r="AT55" s="33"/>
      <c r="AU55" s="33"/>
      <c r="AV55" s="31"/>
      <c r="AW55" s="33"/>
      <c r="AX55" s="33"/>
      <c r="AY55" s="33"/>
      <c r="AZ55" s="33"/>
      <c r="BA55" s="33"/>
      <c r="BB55" s="33"/>
      <c r="BC55" s="33"/>
      <c r="BD55" s="33"/>
      <c r="BE55" s="33"/>
      <c r="BF55" s="33"/>
      <c r="BG55" s="31"/>
      <c r="BH55" s="31"/>
      <c r="BI55" s="31"/>
      <c r="BJ55" s="33"/>
      <c r="BK55" s="33"/>
      <c r="BL55" s="33"/>
      <c r="BM55" s="33"/>
      <c r="BN55" s="33"/>
      <c r="BO55" s="33"/>
      <c r="BP55" s="28"/>
      <c r="BQ55" s="21"/>
      <c r="BR55" s="21"/>
      <c r="BS55" s="21"/>
      <c r="BT55" s="21"/>
      <c r="BU55" s="21"/>
      <c r="BV55" s="21"/>
      <c r="BZ55" s="21"/>
      <c r="CA55" s="21"/>
      <c r="CB55" s="21"/>
      <c r="CC55" s="21"/>
      <c r="CD55" s="21"/>
      <c r="CE55" s="21"/>
      <c r="CF55" s="21"/>
      <c r="CG55" s="21"/>
      <c r="CH55" s="21"/>
      <c r="CI55" s="21"/>
      <c r="CJ55" s="21"/>
      <c r="CK55" s="21"/>
      <c r="CL55" s="21"/>
      <c r="CM55" s="21"/>
      <c r="CN55" s="21"/>
      <c r="CO55" s="21"/>
      <c r="CP55" s="21"/>
      <c r="CQ55" s="21"/>
      <c r="CR55" s="21"/>
      <c r="CS55" s="21"/>
      <c r="CT55" s="21"/>
      <c r="CU55" s="21"/>
    </row>
    <row r="56" spans="1:99" ht="15" customHeight="1" x14ac:dyDescent="0.3">
      <c r="A56" s="3"/>
      <c r="B56" s="31"/>
      <c r="C56" s="34" t="s">
        <v>0</v>
      </c>
      <c r="D56" s="35"/>
      <c r="E56" s="35"/>
      <c r="F56" s="35"/>
      <c r="G56" s="35"/>
      <c r="H56" s="35"/>
      <c r="I56" s="35"/>
      <c r="J56" s="35"/>
      <c r="K56" s="35"/>
      <c r="L56" s="35"/>
      <c r="M56" s="35"/>
      <c r="N56" s="35"/>
      <c r="O56" s="35"/>
      <c r="P56" s="35"/>
      <c r="Q56" s="35"/>
      <c r="R56" s="34"/>
      <c r="S56" s="36"/>
      <c r="T56" s="36"/>
      <c r="U56" s="36"/>
      <c r="V56" s="36"/>
      <c r="W56" s="36"/>
      <c r="X56" s="36"/>
      <c r="Y56" s="36"/>
      <c r="Z56" s="36"/>
      <c r="AA56" s="36"/>
      <c r="AB56" s="36"/>
      <c r="AC56" s="36"/>
      <c r="AD56" s="36"/>
      <c r="AE56" s="36"/>
      <c r="AF56" s="36"/>
      <c r="AG56" s="36"/>
      <c r="AH56" s="25"/>
      <c r="AI56" s="25"/>
      <c r="AJ56" s="31"/>
      <c r="AK56" s="34" t="s">
        <v>3</v>
      </c>
      <c r="AL56" s="35"/>
      <c r="AM56" s="35"/>
      <c r="AN56" s="35"/>
      <c r="AO56" s="35"/>
      <c r="AP56" s="35"/>
      <c r="AQ56" s="35"/>
      <c r="AR56" s="35"/>
      <c r="AS56" s="35"/>
      <c r="AT56" s="35"/>
      <c r="AU56" s="35"/>
      <c r="AV56" s="35"/>
      <c r="AW56" s="35"/>
      <c r="AX56" s="35"/>
      <c r="AY56" s="35"/>
      <c r="AZ56" s="35"/>
      <c r="BA56" s="36"/>
      <c r="BB56" s="36"/>
      <c r="BC56" s="36"/>
      <c r="BD56" s="36"/>
      <c r="BE56" s="36"/>
      <c r="BF56" s="36"/>
      <c r="BG56" s="36"/>
      <c r="BH56" s="36"/>
      <c r="BI56" s="36"/>
      <c r="BJ56" s="36"/>
      <c r="BK56" s="36"/>
      <c r="BL56" s="36"/>
      <c r="BM56" s="36"/>
      <c r="BN56" s="36"/>
      <c r="BO56" s="36"/>
      <c r="BP56" s="4"/>
      <c r="BQ56" s="17"/>
      <c r="BR56" s="17"/>
      <c r="BS56" s="17"/>
      <c r="BT56" s="17"/>
      <c r="BU56" s="17"/>
      <c r="BV56" s="17"/>
      <c r="BZ56" s="17"/>
      <c r="CA56" s="17"/>
      <c r="CB56" s="17"/>
      <c r="CC56" s="17"/>
      <c r="CD56" s="17"/>
      <c r="CE56" s="17"/>
      <c r="CF56" s="17"/>
      <c r="CG56" s="17"/>
      <c r="CH56" s="17"/>
      <c r="CI56" s="17"/>
      <c r="CJ56" s="17"/>
      <c r="CL56" s="17"/>
      <c r="CM56" s="17"/>
      <c r="CN56" s="17"/>
      <c r="CO56" s="17"/>
      <c r="CP56" s="17"/>
      <c r="CQ56" s="17"/>
      <c r="CR56" s="17"/>
      <c r="CS56" s="17"/>
      <c r="CT56" s="17"/>
      <c r="CU56" s="17"/>
    </row>
    <row r="57" spans="1:99" ht="15" customHeight="1" x14ac:dyDescent="0.3">
      <c r="A57" s="3"/>
      <c r="B57" s="31"/>
      <c r="C57" s="41"/>
      <c r="D57" s="44" t="s">
        <v>139</v>
      </c>
      <c r="E57" s="44">
        <f ca="1">D7</f>
        <v>2</v>
      </c>
      <c r="F57" s="44">
        <f ca="1">(E57/SUM($E$57:$E$60))*360</f>
        <v>30</v>
      </c>
      <c r="G57" s="41"/>
      <c r="H57" s="41"/>
      <c r="I57" s="41"/>
      <c r="J57" s="41"/>
      <c r="K57" s="41"/>
      <c r="L57" s="41"/>
      <c r="M57" s="41"/>
      <c r="N57" s="41"/>
      <c r="O57" s="41"/>
      <c r="P57" s="41"/>
      <c r="Q57" s="41"/>
      <c r="R57" s="41"/>
      <c r="S57" s="36"/>
      <c r="T57" s="36"/>
      <c r="U57" s="36"/>
      <c r="V57" s="36"/>
      <c r="W57" s="36"/>
      <c r="X57" s="36"/>
      <c r="Y57" s="31"/>
      <c r="Z57" s="31"/>
      <c r="AA57" s="31"/>
      <c r="AB57" s="36"/>
      <c r="AC57" s="36"/>
      <c r="AD57" s="36"/>
      <c r="AE57" s="36"/>
      <c r="AF57" s="36"/>
      <c r="AG57" s="36"/>
      <c r="AH57" s="25"/>
      <c r="AI57" s="25"/>
      <c r="AJ57" s="31"/>
      <c r="AK57" s="41"/>
      <c r="AL57" s="41"/>
      <c r="AM57" s="44" t="str">
        <f>AK13</f>
        <v>0 - 2cm</v>
      </c>
      <c r="AN57" s="44">
        <f ca="1">AO13</f>
        <v>18</v>
      </c>
      <c r="AO57" s="41"/>
      <c r="AP57" s="41"/>
      <c r="AQ57" s="41"/>
      <c r="AR57" s="41"/>
      <c r="AS57" s="41"/>
      <c r="AT57" s="41"/>
      <c r="AU57" s="41"/>
      <c r="AV57" s="41"/>
      <c r="AW57" s="41"/>
      <c r="AX57" s="41"/>
      <c r="AY57" s="41"/>
      <c r="AZ57" s="41"/>
      <c r="BA57" s="36"/>
      <c r="BB57" s="36"/>
      <c r="BC57" s="36"/>
      <c r="BD57" s="36"/>
      <c r="BE57" s="36"/>
      <c r="BF57" s="36"/>
      <c r="BG57" s="31"/>
      <c r="BH57" s="31"/>
      <c r="BI57" s="31"/>
      <c r="BJ57" s="36"/>
      <c r="BK57" s="36"/>
      <c r="BL57" s="36"/>
      <c r="BM57" s="36"/>
      <c r="BN57" s="36"/>
      <c r="BO57" s="36"/>
      <c r="BP57" s="28"/>
      <c r="BQ57" s="21"/>
      <c r="BR57" s="21"/>
      <c r="BS57" s="21"/>
      <c r="BT57" s="21"/>
      <c r="BU57" s="21"/>
      <c r="BV57" s="21"/>
      <c r="BZ57" s="21"/>
      <c r="CA57" s="21"/>
      <c r="CB57" s="21"/>
      <c r="CC57" s="21"/>
      <c r="CD57" s="21"/>
      <c r="CE57" s="21"/>
      <c r="CF57" s="21"/>
      <c r="CG57" s="21"/>
      <c r="CH57" s="21"/>
      <c r="CI57" s="21"/>
      <c r="CJ57" s="21"/>
      <c r="CK57" s="21"/>
      <c r="CL57" s="21"/>
      <c r="CM57" s="21"/>
      <c r="CN57" s="21"/>
      <c r="CO57" s="21"/>
      <c r="CP57" s="21"/>
      <c r="CQ57" s="21"/>
      <c r="CR57" s="21"/>
      <c r="CS57" s="21"/>
      <c r="CT57" s="21"/>
      <c r="CU57" s="21"/>
    </row>
    <row r="58" spans="1:99" ht="15" customHeight="1" x14ac:dyDescent="0.3">
      <c r="A58" s="3"/>
      <c r="B58" s="31"/>
      <c r="C58" s="41"/>
      <c r="D58" s="44" t="s">
        <v>140</v>
      </c>
      <c r="E58" s="44">
        <f ca="1">E7</f>
        <v>4</v>
      </c>
      <c r="F58" s="44">
        <f t="shared" ref="F58:F60" ca="1" si="3">(E58/SUM($E$57:$E$60))*360</f>
        <v>60</v>
      </c>
      <c r="G58" s="41"/>
      <c r="H58" s="41"/>
      <c r="I58" s="41"/>
      <c r="J58" s="41"/>
      <c r="K58" s="41"/>
      <c r="L58" s="41"/>
      <c r="M58" s="41"/>
      <c r="N58" s="41"/>
      <c r="O58" s="41"/>
      <c r="P58" s="41"/>
      <c r="Q58" s="41"/>
      <c r="R58" s="41"/>
      <c r="S58" s="36"/>
      <c r="T58" s="36"/>
      <c r="U58" s="36"/>
      <c r="V58" s="36"/>
      <c r="W58" s="36"/>
      <c r="X58" s="36"/>
      <c r="Y58" s="31"/>
      <c r="Z58" s="31"/>
      <c r="AA58" s="31"/>
      <c r="AB58" s="36"/>
      <c r="AC58" s="36"/>
      <c r="AD58" s="36"/>
      <c r="AE58" s="36"/>
      <c r="AF58" s="36"/>
      <c r="AG58" s="36"/>
      <c r="AH58" s="25"/>
      <c r="AI58" s="25"/>
      <c r="AJ58" s="31"/>
      <c r="AK58" s="41"/>
      <c r="AL58" s="41"/>
      <c r="AM58" s="44" t="str">
        <f>AK15</f>
        <v>3 - 5cm</v>
      </c>
      <c r="AN58" s="44">
        <f ca="1">AO15</f>
        <v>18</v>
      </c>
      <c r="AO58" s="41"/>
      <c r="AP58" s="41"/>
      <c r="AQ58" s="41"/>
      <c r="AR58" s="41"/>
      <c r="AS58" s="41"/>
      <c r="AT58" s="41"/>
      <c r="AU58" s="41"/>
      <c r="AV58" s="41"/>
      <c r="AW58" s="41"/>
      <c r="AX58" s="41"/>
      <c r="AY58" s="41"/>
      <c r="AZ58" s="41"/>
      <c r="BA58" s="36"/>
      <c r="BB58" s="36"/>
      <c r="BC58" s="36"/>
      <c r="BD58" s="36"/>
      <c r="BE58" s="36"/>
      <c r="BF58" s="36"/>
      <c r="BG58" s="31"/>
      <c r="BH58" s="31"/>
      <c r="BI58" s="31"/>
      <c r="BJ58" s="36"/>
      <c r="BK58" s="36"/>
      <c r="BL58" s="36"/>
      <c r="BM58" s="36"/>
      <c r="BN58" s="36"/>
      <c r="BO58" s="36"/>
      <c r="BP58" s="28"/>
      <c r="BQ58" s="21"/>
      <c r="BR58" s="21"/>
      <c r="BS58" s="21"/>
      <c r="BT58" s="21"/>
      <c r="BU58" s="21"/>
      <c r="BV58" s="21"/>
      <c r="BZ58" s="21"/>
      <c r="CA58" s="21"/>
      <c r="CB58" s="21"/>
      <c r="CC58" s="21"/>
      <c r="CD58" s="21"/>
      <c r="CE58" s="21"/>
      <c r="CF58" s="21"/>
      <c r="CG58" s="21"/>
      <c r="CH58" s="21"/>
      <c r="CI58" s="21"/>
      <c r="CJ58" s="21"/>
      <c r="CK58" s="21"/>
      <c r="CL58" s="21"/>
      <c r="CM58" s="21"/>
      <c r="CN58" s="21"/>
      <c r="CO58" s="21"/>
      <c r="CP58" s="21"/>
      <c r="CQ58" s="21"/>
      <c r="CR58" s="21"/>
      <c r="CS58" s="21"/>
      <c r="CT58" s="21"/>
      <c r="CU58" s="21"/>
    </row>
    <row r="59" spans="1:99" ht="15" customHeight="1" x14ac:dyDescent="0.3">
      <c r="A59" s="3"/>
      <c r="B59" s="31"/>
      <c r="C59" s="41"/>
      <c r="D59" s="44" t="s">
        <v>141</v>
      </c>
      <c r="E59" s="44">
        <f ca="1">F7</f>
        <v>6</v>
      </c>
      <c r="F59" s="44">
        <f t="shared" ca="1" si="3"/>
        <v>90</v>
      </c>
      <c r="G59" s="41"/>
      <c r="H59" s="41"/>
      <c r="I59" s="41"/>
      <c r="J59" s="41"/>
      <c r="K59" s="41"/>
      <c r="L59" s="41"/>
      <c r="M59" s="41"/>
      <c r="N59" s="41"/>
      <c r="O59" s="41"/>
      <c r="P59" s="41"/>
      <c r="Q59" s="41"/>
      <c r="R59" s="41"/>
      <c r="S59" s="33"/>
      <c r="T59" s="33"/>
      <c r="U59" s="33"/>
      <c r="V59" s="33"/>
      <c r="W59" s="33"/>
      <c r="X59" s="33"/>
      <c r="Y59" s="31"/>
      <c r="Z59" s="31"/>
      <c r="AA59" s="31"/>
      <c r="AB59" s="33"/>
      <c r="AC59" s="33"/>
      <c r="AD59" s="33"/>
      <c r="AE59" s="33"/>
      <c r="AF59" s="33"/>
      <c r="AG59" s="33"/>
      <c r="AH59" s="5"/>
      <c r="AI59" s="5"/>
      <c r="AJ59" s="31"/>
      <c r="AK59" s="41"/>
      <c r="AL59" s="41"/>
      <c r="AM59" s="44" t="str">
        <f>AK17</f>
        <v>6 - 8cm</v>
      </c>
      <c r="AN59" s="44">
        <f ca="1">AO17</f>
        <v>4</v>
      </c>
      <c r="AO59" s="41"/>
      <c r="AP59" s="41"/>
      <c r="AQ59" s="41"/>
      <c r="AR59" s="41"/>
      <c r="AS59" s="41"/>
      <c r="AT59" s="41"/>
      <c r="AU59" s="41"/>
      <c r="AV59" s="41"/>
      <c r="AW59" s="41"/>
      <c r="AX59" s="41"/>
      <c r="AY59" s="41"/>
      <c r="AZ59" s="41"/>
      <c r="BA59" s="33"/>
      <c r="BB59" s="33"/>
      <c r="BC59" s="33"/>
      <c r="BD59" s="33"/>
      <c r="BE59" s="33"/>
      <c r="BF59" s="33"/>
      <c r="BG59" s="31"/>
      <c r="BH59" s="31"/>
      <c r="BI59" s="31"/>
      <c r="BJ59" s="33"/>
      <c r="BK59" s="33"/>
      <c r="BL59" s="33"/>
      <c r="BM59" s="33"/>
      <c r="BN59" s="33"/>
      <c r="BO59" s="33"/>
      <c r="BP59" s="28"/>
      <c r="BQ59" s="21"/>
      <c r="BR59" s="21"/>
      <c r="BS59" s="21"/>
      <c r="BT59" s="21"/>
      <c r="BU59" s="21"/>
      <c r="BV59" s="21"/>
      <c r="BZ59" s="21"/>
      <c r="CA59" s="21"/>
      <c r="CB59" s="21"/>
      <c r="CC59" s="21"/>
      <c r="CD59" s="21"/>
      <c r="CE59" s="21"/>
      <c r="CF59" s="21"/>
      <c r="CG59" s="21"/>
      <c r="CH59" s="21"/>
      <c r="CI59" s="21"/>
      <c r="CJ59" s="21"/>
      <c r="CK59" s="21"/>
      <c r="CL59" s="21"/>
      <c r="CM59" s="21"/>
      <c r="CN59" s="21"/>
      <c r="CO59" s="21"/>
      <c r="CP59" s="21"/>
      <c r="CQ59" s="21"/>
      <c r="CR59" s="21"/>
      <c r="CS59" s="21"/>
      <c r="CT59" s="21"/>
      <c r="CU59" s="21"/>
    </row>
    <row r="60" spans="1:99" ht="15" customHeight="1" x14ac:dyDescent="0.3">
      <c r="A60" s="3"/>
      <c r="B60" s="31"/>
      <c r="C60" s="41"/>
      <c r="D60" s="44" t="s">
        <v>142</v>
      </c>
      <c r="E60" s="44">
        <f ca="1">G7</f>
        <v>12</v>
      </c>
      <c r="F60" s="44">
        <f t="shared" ca="1" si="3"/>
        <v>180</v>
      </c>
      <c r="G60" s="41"/>
      <c r="H60" s="41"/>
      <c r="I60" s="41"/>
      <c r="J60" s="41"/>
      <c r="K60" s="41"/>
      <c r="L60" s="41"/>
      <c r="M60" s="41"/>
      <c r="N60" s="41"/>
      <c r="O60" s="41"/>
      <c r="P60" s="41"/>
      <c r="Q60" s="41"/>
      <c r="R60" s="41"/>
      <c r="S60" s="36"/>
      <c r="T60" s="36"/>
      <c r="U60" s="36"/>
      <c r="V60" s="36"/>
      <c r="W60" s="36"/>
      <c r="X60" s="36"/>
      <c r="Y60" s="31"/>
      <c r="Z60" s="31"/>
      <c r="AA60" s="31"/>
      <c r="AB60" s="36"/>
      <c r="AC60" s="36"/>
      <c r="AD60" s="36"/>
      <c r="AE60" s="36"/>
      <c r="AF60" s="36"/>
      <c r="AG60" s="36"/>
      <c r="AH60" s="25"/>
      <c r="AI60" s="25"/>
      <c r="AJ60" s="31"/>
      <c r="AK60" s="42"/>
      <c r="AL60" s="42"/>
      <c r="AM60" s="45" t="str">
        <f>AK19</f>
        <v>9cm +</v>
      </c>
      <c r="AN60" s="45">
        <f ca="1">AO19</f>
        <v>50</v>
      </c>
      <c r="AO60" s="42"/>
      <c r="AP60" s="42"/>
      <c r="AQ60" s="42"/>
      <c r="AR60" s="42"/>
      <c r="AS60" s="42"/>
      <c r="AT60" s="42"/>
      <c r="AU60" s="42"/>
      <c r="AV60" s="42"/>
      <c r="AW60" s="42"/>
      <c r="AX60" s="42"/>
      <c r="AY60" s="42"/>
      <c r="AZ60" s="42"/>
      <c r="BA60" s="36"/>
      <c r="BB60" s="36"/>
      <c r="BC60" s="36"/>
      <c r="BD60" s="36"/>
      <c r="BE60" s="36"/>
      <c r="BF60" s="36"/>
      <c r="BG60" s="31"/>
      <c r="BH60" s="31"/>
      <c r="BI60" s="31"/>
      <c r="BJ60" s="36"/>
      <c r="BK60" s="36"/>
      <c r="BL60" s="36"/>
      <c r="BM60" s="36"/>
      <c r="BN60" s="36"/>
      <c r="BO60" s="36"/>
      <c r="BP60" s="4"/>
      <c r="BQ60" s="17"/>
      <c r="BR60" s="17"/>
      <c r="BS60" s="17"/>
      <c r="BT60" s="17"/>
      <c r="BU60" s="17"/>
      <c r="BV60" s="17"/>
      <c r="BZ60" s="17"/>
      <c r="CA60" s="17"/>
      <c r="CB60" s="17"/>
      <c r="CC60" s="17"/>
      <c r="CD60" s="17"/>
      <c r="CE60" s="17"/>
      <c r="CF60" s="17"/>
      <c r="CG60" s="17"/>
      <c r="CH60" s="17"/>
      <c r="CI60" s="17"/>
      <c r="CJ60" s="17"/>
      <c r="CL60" s="17"/>
      <c r="CM60" s="17"/>
      <c r="CN60" s="17"/>
      <c r="CO60" s="17"/>
      <c r="CP60" s="17"/>
      <c r="CQ60" s="17"/>
      <c r="CR60" s="17"/>
      <c r="CS60" s="17"/>
      <c r="CT60" s="17"/>
      <c r="CU60" s="17"/>
    </row>
    <row r="61" spans="1:99" ht="15" customHeight="1" x14ac:dyDescent="0.3">
      <c r="A61" s="3"/>
      <c r="B61" s="31"/>
      <c r="C61" s="41"/>
      <c r="D61" s="41"/>
      <c r="E61" s="41"/>
      <c r="F61" s="41"/>
      <c r="G61" s="41"/>
      <c r="H61" s="41"/>
      <c r="I61" s="41"/>
      <c r="J61" s="41"/>
      <c r="K61" s="41"/>
      <c r="L61" s="41"/>
      <c r="M61" s="41"/>
      <c r="N61" s="41"/>
      <c r="O61" s="41"/>
      <c r="P61" s="41"/>
      <c r="Q61" s="41"/>
      <c r="R61" s="41"/>
      <c r="S61" s="36"/>
      <c r="T61" s="36"/>
      <c r="U61" s="36"/>
      <c r="V61" s="36"/>
      <c r="W61" s="36"/>
      <c r="X61" s="36"/>
      <c r="Y61" s="31"/>
      <c r="Z61" s="31"/>
      <c r="AA61" s="31"/>
      <c r="AB61" s="36"/>
      <c r="AC61" s="36"/>
      <c r="AD61" s="36"/>
      <c r="AE61" s="36"/>
      <c r="AF61" s="36"/>
      <c r="AG61" s="36"/>
      <c r="AH61" s="25"/>
      <c r="AI61" s="25"/>
      <c r="AJ61" s="31"/>
      <c r="AK61" s="42"/>
      <c r="AL61" s="42"/>
      <c r="AM61" s="42"/>
      <c r="AN61" s="42"/>
      <c r="AO61" s="42"/>
      <c r="AP61" s="42"/>
      <c r="AQ61" s="42"/>
      <c r="AR61" s="42"/>
      <c r="AS61" s="42"/>
      <c r="AT61" s="42"/>
      <c r="AU61" s="42"/>
      <c r="AV61" s="42"/>
      <c r="AW61" s="42"/>
      <c r="AX61" s="42"/>
      <c r="AY61" s="42"/>
      <c r="AZ61" s="42"/>
      <c r="BA61" s="36"/>
      <c r="BB61" s="36"/>
      <c r="BC61" s="36"/>
      <c r="BD61" s="36"/>
      <c r="BE61" s="36"/>
      <c r="BF61" s="36"/>
      <c r="BG61" s="31"/>
      <c r="BH61" s="31"/>
      <c r="BI61" s="31"/>
      <c r="BJ61" s="36"/>
      <c r="BK61" s="36"/>
      <c r="BL61" s="36"/>
      <c r="BM61" s="36"/>
      <c r="BN61" s="36"/>
      <c r="BO61" s="36"/>
      <c r="BP61" s="28"/>
      <c r="BQ61" s="21"/>
      <c r="BR61" s="21"/>
      <c r="BS61" s="21"/>
      <c r="BT61" s="21"/>
      <c r="BU61" s="21"/>
      <c r="BV61" s="21"/>
      <c r="BZ61" s="21"/>
      <c r="CA61" s="21"/>
      <c r="CB61" s="21"/>
      <c r="CC61" s="21"/>
      <c r="CD61" s="21"/>
      <c r="CE61" s="21"/>
      <c r="CF61" s="21"/>
      <c r="CG61" s="21"/>
      <c r="CH61" s="21"/>
      <c r="CI61" s="21"/>
      <c r="CJ61" s="21"/>
      <c r="CK61" s="21"/>
      <c r="CL61" s="21"/>
      <c r="CM61" s="21"/>
      <c r="CN61" s="21"/>
      <c r="CO61" s="21"/>
      <c r="CP61" s="21"/>
      <c r="CQ61" s="21"/>
      <c r="CR61" s="21"/>
      <c r="CS61" s="21"/>
      <c r="CT61" s="21"/>
      <c r="CU61" s="21"/>
    </row>
    <row r="62" spans="1:99" ht="15" customHeight="1" x14ac:dyDescent="0.3">
      <c r="A62" s="3"/>
      <c r="B62" s="31"/>
      <c r="C62" s="41"/>
      <c r="D62" s="41"/>
      <c r="E62" s="41"/>
      <c r="F62" s="41"/>
      <c r="G62" s="41"/>
      <c r="H62" s="41"/>
      <c r="I62" s="41"/>
      <c r="J62" s="41"/>
      <c r="K62" s="41"/>
      <c r="L62" s="41"/>
      <c r="M62" s="41"/>
      <c r="N62" s="41"/>
      <c r="O62" s="41"/>
      <c r="P62" s="41"/>
      <c r="Q62" s="41"/>
      <c r="R62" s="41"/>
      <c r="S62" s="36"/>
      <c r="T62" s="36"/>
      <c r="U62" s="36"/>
      <c r="V62" s="36"/>
      <c r="W62" s="36"/>
      <c r="X62" s="36"/>
      <c r="Y62" s="31"/>
      <c r="Z62" s="31"/>
      <c r="AA62" s="31"/>
      <c r="AB62" s="36"/>
      <c r="AC62" s="36"/>
      <c r="AD62" s="36"/>
      <c r="AE62" s="36"/>
      <c r="AF62" s="36"/>
      <c r="AG62" s="36"/>
      <c r="AH62" s="25"/>
      <c r="AI62" s="25"/>
      <c r="AJ62" s="31"/>
      <c r="AK62" s="42"/>
      <c r="AL62" s="42"/>
      <c r="AM62" s="42"/>
      <c r="AN62" s="42"/>
      <c r="AO62" s="42"/>
      <c r="AP62" s="42"/>
      <c r="AQ62" s="42"/>
      <c r="AR62" s="42"/>
      <c r="AS62" s="42"/>
      <c r="AT62" s="42"/>
      <c r="AU62" s="42"/>
      <c r="AV62" s="42"/>
      <c r="AW62" s="42"/>
      <c r="AX62" s="42"/>
      <c r="AY62" s="42"/>
      <c r="AZ62" s="42"/>
      <c r="BA62" s="36"/>
      <c r="BB62" s="36"/>
      <c r="BC62" s="36"/>
      <c r="BD62" s="36"/>
      <c r="BE62" s="36"/>
      <c r="BF62" s="36"/>
      <c r="BG62" s="31"/>
      <c r="BH62" s="31"/>
      <c r="BI62" s="31"/>
      <c r="BJ62" s="36"/>
      <c r="BK62" s="36"/>
      <c r="BL62" s="36"/>
      <c r="BM62" s="36"/>
      <c r="BN62" s="36"/>
      <c r="BO62" s="36"/>
      <c r="BP62" s="28"/>
      <c r="BQ62" s="21"/>
      <c r="BR62" s="21"/>
      <c r="BS62" s="21"/>
      <c r="BT62" s="21"/>
      <c r="BU62" s="21"/>
      <c r="BV62" s="21"/>
      <c r="BZ62" s="21"/>
      <c r="CA62" s="21"/>
      <c r="CB62" s="21"/>
      <c r="CC62" s="21"/>
      <c r="CD62" s="21"/>
      <c r="CE62" s="21"/>
      <c r="CF62" s="21"/>
      <c r="CG62" s="21"/>
      <c r="CH62" s="21"/>
      <c r="CI62" s="21"/>
      <c r="CJ62" s="21"/>
      <c r="CK62" s="21"/>
      <c r="CL62" s="21"/>
      <c r="CM62" s="21"/>
      <c r="CN62" s="21"/>
      <c r="CO62" s="21"/>
      <c r="CP62" s="21"/>
      <c r="CQ62" s="21"/>
      <c r="CR62" s="21"/>
      <c r="CS62" s="21"/>
      <c r="CT62" s="21"/>
      <c r="CU62" s="21"/>
    </row>
    <row r="63" spans="1:99" ht="15" customHeight="1" x14ac:dyDescent="0.3">
      <c r="A63" s="3"/>
      <c r="B63" s="31"/>
      <c r="C63" s="41"/>
      <c r="D63" s="41"/>
      <c r="E63" s="41"/>
      <c r="F63" s="41"/>
      <c r="G63" s="41"/>
      <c r="H63" s="41"/>
      <c r="I63" s="41"/>
      <c r="J63" s="41"/>
      <c r="K63" s="41"/>
      <c r="L63" s="41"/>
      <c r="M63" s="41"/>
      <c r="N63" s="41"/>
      <c r="O63" s="41"/>
      <c r="P63" s="41"/>
      <c r="Q63" s="41"/>
      <c r="R63" s="41"/>
      <c r="S63" s="33"/>
      <c r="T63" s="33"/>
      <c r="U63" s="33"/>
      <c r="V63" s="33"/>
      <c r="W63" s="33"/>
      <c r="X63" s="33"/>
      <c r="Y63" s="31"/>
      <c r="Z63" s="31"/>
      <c r="AA63" s="31"/>
      <c r="AB63" s="33"/>
      <c r="AC63" s="33"/>
      <c r="AD63" s="33"/>
      <c r="AE63" s="33"/>
      <c r="AF63" s="33"/>
      <c r="AG63" s="33"/>
      <c r="AH63" s="5"/>
      <c r="AI63" s="5"/>
      <c r="AJ63" s="31"/>
      <c r="AK63" s="42"/>
      <c r="AL63" s="42"/>
      <c r="AM63" s="42"/>
      <c r="AN63" s="42"/>
      <c r="AO63" s="42"/>
      <c r="AP63" s="42"/>
      <c r="AQ63" s="42"/>
      <c r="AR63" s="42"/>
      <c r="AS63" s="42"/>
      <c r="AT63" s="42"/>
      <c r="AU63" s="42"/>
      <c r="AV63" s="42"/>
      <c r="AW63" s="42"/>
      <c r="AX63" s="42"/>
      <c r="AY63" s="42"/>
      <c r="AZ63" s="42"/>
      <c r="BA63" s="33"/>
      <c r="BB63" s="33"/>
      <c r="BC63" s="33"/>
      <c r="BD63" s="33"/>
      <c r="BE63" s="33"/>
      <c r="BF63" s="33"/>
      <c r="BG63" s="31"/>
      <c r="BH63" s="31"/>
      <c r="BI63" s="31"/>
      <c r="BJ63" s="33"/>
      <c r="BK63" s="33"/>
      <c r="BL63" s="33"/>
      <c r="BM63" s="33"/>
      <c r="BN63" s="33"/>
      <c r="BO63" s="33"/>
      <c r="BP63" s="28"/>
      <c r="BQ63" s="21"/>
      <c r="BR63" s="21"/>
      <c r="BS63" s="21"/>
      <c r="BT63" s="21"/>
      <c r="BU63" s="21"/>
      <c r="BV63" s="21"/>
      <c r="BZ63" s="21"/>
      <c r="CA63" s="21"/>
      <c r="CB63" s="21"/>
      <c r="CC63" s="21"/>
      <c r="CD63" s="21"/>
      <c r="CE63" s="21"/>
      <c r="CF63" s="21"/>
      <c r="CG63" s="21"/>
      <c r="CH63" s="21"/>
      <c r="CI63" s="21"/>
      <c r="CJ63" s="21"/>
      <c r="CK63" s="21"/>
      <c r="CL63" s="21"/>
      <c r="CM63" s="21"/>
      <c r="CN63" s="21"/>
      <c r="CO63" s="21"/>
      <c r="CP63" s="21"/>
      <c r="CQ63" s="21"/>
      <c r="CR63" s="21"/>
      <c r="CS63" s="21"/>
      <c r="CT63" s="21"/>
      <c r="CU63" s="21"/>
    </row>
    <row r="64" spans="1:99" ht="15" customHeight="1" x14ac:dyDescent="0.3">
      <c r="A64" s="3"/>
      <c r="B64" s="31"/>
      <c r="C64" s="41"/>
      <c r="D64" s="41"/>
      <c r="E64" s="41"/>
      <c r="F64" s="41"/>
      <c r="G64" s="41"/>
      <c r="H64" s="41"/>
      <c r="I64" s="41"/>
      <c r="J64" s="41"/>
      <c r="K64" s="41"/>
      <c r="L64" s="41"/>
      <c r="M64" s="41"/>
      <c r="N64" s="41"/>
      <c r="O64" s="41"/>
      <c r="P64" s="41"/>
      <c r="Q64" s="41"/>
      <c r="R64" s="41"/>
      <c r="S64" s="36"/>
      <c r="T64" s="36"/>
      <c r="U64" s="36"/>
      <c r="V64" s="36"/>
      <c r="W64" s="36"/>
      <c r="X64" s="36"/>
      <c r="Y64" s="31"/>
      <c r="Z64" s="31"/>
      <c r="AA64" s="31"/>
      <c r="AB64" s="36"/>
      <c r="AC64" s="36"/>
      <c r="AD64" s="36"/>
      <c r="AE64" s="36"/>
      <c r="AF64" s="36"/>
      <c r="AG64" s="36"/>
      <c r="AH64" s="25"/>
      <c r="AI64" s="25"/>
      <c r="AJ64" s="31"/>
      <c r="AK64" s="42"/>
      <c r="AL64" s="42"/>
      <c r="AM64" s="42"/>
      <c r="AN64" s="42"/>
      <c r="AO64" s="42"/>
      <c r="AP64" s="42"/>
      <c r="AQ64" s="42"/>
      <c r="AR64" s="42"/>
      <c r="AS64" s="42"/>
      <c r="AT64" s="42"/>
      <c r="AU64" s="42"/>
      <c r="AV64" s="42"/>
      <c r="AW64" s="42"/>
      <c r="AX64" s="42"/>
      <c r="AY64" s="42"/>
      <c r="AZ64" s="42"/>
      <c r="BA64" s="36"/>
      <c r="BB64" s="36"/>
      <c r="BC64" s="36"/>
      <c r="BD64" s="36"/>
      <c r="BE64" s="36"/>
      <c r="BF64" s="36"/>
      <c r="BG64" s="31"/>
      <c r="BH64" s="31"/>
      <c r="BI64" s="31"/>
      <c r="BJ64" s="36"/>
      <c r="BK64" s="36"/>
      <c r="BL64" s="36"/>
      <c r="BM64" s="36"/>
      <c r="BN64" s="36"/>
      <c r="BO64" s="36"/>
      <c r="BP64" s="3"/>
    </row>
    <row r="65" spans="1:68" ht="15" customHeight="1" x14ac:dyDescent="0.3">
      <c r="A65" s="3"/>
      <c r="B65" s="31"/>
      <c r="C65" s="41"/>
      <c r="D65" s="41"/>
      <c r="E65" s="41"/>
      <c r="F65" s="41"/>
      <c r="G65" s="41"/>
      <c r="H65" s="41"/>
      <c r="I65" s="41"/>
      <c r="J65" s="41"/>
      <c r="K65" s="41"/>
      <c r="L65" s="41"/>
      <c r="M65" s="41"/>
      <c r="N65" s="41"/>
      <c r="O65" s="41"/>
      <c r="P65" s="41"/>
      <c r="Q65" s="41"/>
      <c r="R65" s="41"/>
      <c r="S65" s="36"/>
      <c r="T65" s="36"/>
      <c r="U65" s="36"/>
      <c r="V65" s="36"/>
      <c r="W65" s="36"/>
      <c r="X65" s="36"/>
      <c r="Y65" s="31"/>
      <c r="Z65" s="31"/>
      <c r="AA65" s="31"/>
      <c r="AB65" s="36"/>
      <c r="AC65" s="36"/>
      <c r="AD65" s="36"/>
      <c r="AE65" s="36"/>
      <c r="AF65" s="36"/>
      <c r="AG65" s="36"/>
      <c r="AH65" s="25"/>
      <c r="AI65" s="25"/>
      <c r="AJ65" s="31"/>
      <c r="AK65" s="42"/>
      <c r="AL65" s="42"/>
      <c r="AM65" s="42"/>
      <c r="AN65" s="42"/>
      <c r="AO65" s="42"/>
      <c r="AP65" s="42"/>
      <c r="AQ65" s="42"/>
      <c r="AR65" s="42"/>
      <c r="AS65" s="42"/>
      <c r="AT65" s="42"/>
      <c r="AU65" s="42"/>
      <c r="AV65" s="42"/>
      <c r="AW65" s="42"/>
      <c r="AX65" s="42"/>
      <c r="AY65" s="42"/>
      <c r="AZ65" s="42"/>
      <c r="BA65" s="36"/>
      <c r="BB65" s="36"/>
      <c r="BC65" s="36"/>
      <c r="BD65" s="36"/>
      <c r="BE65" s="36"/>
      <c r="BF65" s="36"/>
      <c r="BG65" s="31"/>
      <c r="BH65" s="31"/>
      <c r="BI65" s="31"/>
      <c r="BJ65" s="36"/>
      <c r="BK65" s="36"/>
      <c r="BL65" s="36"/>
      <c r="BM65" s="36"/>
      <c r="BN65" s="36"/>
      <c r="BO65" s="36"/>
      <c r="BP65" s="3"/>
    </row>
    <row r="66" spans="1:68" ht="15" customHeight="1" x14ac:dyDescent="0.3">
      <c r="A66" s="3"/>
      <c r="B66" s="31"/>
      <c r="C66" s="41"/>
      <c r="D66" s="41"/>
      <c r="E66" s="41"/>
      <c r="F66" s="41"/>
      <c r="G66" s="41"/>
      <c r="H66" s="41"/>
      <c r="I66" s="41"/>
      <c r="J66" s="41"/>
      <c r="K66" s="41"/>
      <c r="L66" s="41"/>
      <c r="M66" s="41"/>
      <c r="N66" s="41"/>
      <c r="O66" s="41"/>
      <c r="P66" s="41"/>
      <c r="Q66" s="41"/>
      <c r="R66" s="41"/>
      <c r="S66" s="36"/>
      <c r="T66" s="36"/>
      <c r="U66" s="36"/>
      <c r="V66" s="36"/>
      <c r="W66" s="36"/>
      <c r="X66" s="36"/>
      <c r="Y66" s="31"/>
      <c r="Z66" s="31"/>
      <c r="AA66" s="31"/>
      <c r="AB66" s="36"/>
      <c r="AC66" s="36"/>
      <c r="AD66" s="36"/>
      <c r="AE66" s="36"/>
      <c r="AF66" s="36"/>
      <c r="AG66" s="36"/>
      <c r="AH66" s="25"/>
      <c r="AI66" s="25"/>
      <c r="AJ66" s="31"/>
      <c r="AK66" s="42"/>
      <c r="AL66" s="42"/>
      <c r="AM66" s="42"/>
      <c r="AN66" s="42"/>
      <c r="AO66" s="42"/>
      <c r="AP66" s="42"/>
      <c r="AQ66" s="42"/>
      <c r="AR66" s="42"/>
      <c r="AS66" s="42"/>
      <c r="AT66" s="42"/>
      <c r="AU66" s="42"/>
      <c r="AV66" s="42"/>
      <c r="AW66" s="42"/>
      <c r="AX66" s="42"/>
      <c r="AY66" s="42"/>
      <c r="AZ66" s="42"/>
      <c r="BA66" s="36"/>
      <c r="BB66" s="36"/>
      <c r="BC66" s="36"/>
      <c r="BD66" s="36"/>
      <c r="BE66" s="36"/>
      <c r="BF66" s="36"/>
      <c r="BG66" s="31"/>
      <c r="BH66" s="31"/>
      <c r="BI66" s="31"/>
      <c r="BJ66" s="36"/>
      <c r="BK66" s="36"/>
      <c r="BL66" s="36"/>
      <c r="BM66" s="36"/>
      <c r="BN66" s="36"/>
      <c r="BO66" s="36"/>
      <c r="BP66" s="3"/>
    </row>
    <row r="67" spans="1:68" ht="15" customHeight="1" x14ac:dyDescent="0.3">
      <c r="A67" s="3"/>
      <c r="B67" s="31"/>
      <c r="C67" s="41"/>
      <c r="D67" s="41"/>
      <c r="E67" s="41"/>
      <c r="F67" s="41"/>
      <c r="G67" s="41"/>
      <c r="H67" s="41"/>
      <c r="I67" s="41"/>
      <c r="J67" s="41"/>
      <c r="K67" s="41"/>
      <c r="L67" s="41"/>
      <c r="M67" s="41"/>
      <c r="N67" s="41"/>
      <c r="O67" s="41"/>
      <c r="P67" s="41"/>
      <c r="Q67" s="41"/>
      <c r="R67" s="41"/>
      <c r="S67" s="33"/>
      <c r="T67" s="33"/>
      <c r="U67" s="33"/>
      <c r="V67" s="33"/>
      <c r="W67" s="33"/>
      <c r="X67" s="33"/>
      <c r="Y67" s="31"/>
      <c r="Z67" s="31"/>
      <c r="AA67" s="31"/>
      <c r="AB67" s="33"/>
      <c r="AC67" s="33"/>
      <c r="AD67" s="33"/>
      <c r="AE67" s="33"/>
      <c r="AF67" s="33"/>
      <c r="AG67" s="33"/>
      <c r="AH67" s="5"/>
      <c r="AI67" s="5"/>
      <c r="AJ67" s="31"/>
      <c r="AK67" s="42"/>
      <c r="AL67" s="42"/>
      <c r="AM67" s="42"/>
      <c r="AN67" s="42"/>
      <c r="AO67" s="42"/>
      <c r="AP67" s="42"/>
      <c r="AQ67" s="42"/>
      <c r="AR67" s="42"/>
      <c r="AS67" s="42"/>
      <c r="AT67" s="42"/>
      <c r="AU67" s="42"/>
      <c r="AV67" s="42"/>
      <c r="AW67" s="42"/>
      <c r="AX67" s="42"/>
      <c r="AY67" s="42"/>
      <c r="AZ67" s="42"/>
      <c r="BA67" s="33"/>
      <c r="BB67" s="33"/>
      <c r="BC67" s="33"/>
      <c r="BD67" s="33"/>
      <c r="BE67" s="33"/>
      <c r="BF67" s="33"/>
      <c r="BG67" s="31"/>
      <c r="BH67" s="31"/>
      <c r="BI67" s="31"/>
      <c r="BJ67" s="33"/>
      <c r="BK67" s="33"/>
      <c r="BL67" s="33"/>
      <c r="BM67" s="33"/>
      <c r="BN67" s="33"/>
      <c r="BO67" s="33"/>
      <c r="BP67" s="3"/>
    </row>
    <row r="68" spans="1:68" ht="15" customHeight="1" x14ac:dyDescent="0.3">
      <c r="A68" s="3"/>
      <c r="B68" s="31"/>
      <c r="C68" s="41"/>
      <c r="D68" s="41"/>
      <c r="E68" s="41"/>
      <c r="F68" s="41"/>
      <c r="G68" s="41"/>
      <c r="H68" s="41"/>
      <c r="I68" s="41"/>
      <c r="J68" s="41"/>
      <c r="K68" s="41"/>
      <c r="L68" s="41"/>
      <c r="M68" s="41"/>
      <c r="N68" s="41"/>
      <c r="O68" s="41"/>
      <c r="P68" s="41"/>
      <c r="Q68" s="41"/>
      <c r="R68" s="41"/>
      <c r="S68" s="36"/>
      <c r="T68" s="36"/>
      <c r="U68" s="36"/>
      <c r="V68" s="36"/>
      <c r="W68" s="36"/>
      <c r="X68" s="36"/>
      <c r="Y68" s="31"/>
      <c r="Z68" s="31"/>
      <c r="AA68" s="31"/>
      <c r="AB68" s="36"/>
      <c r="AC68" s="36"/>
      <c r="AD68" s="36"/>
      <c r="AE68" s="36"/>
      <c r="AF68" s="36"/>
      <c r="AG68" s="36"/>
      <c r="AH68" s="25"/>
      <c r="AI68" s="25"/>
      <c r="AJ68" s="31"/>
      <c r="AK68" s="42"/>
      <c r="AL68" s="42"/>
      <c r="AM68" s="42"/>
      <c r="AN68" s="42"/>
      <c r="AO68" s="42"/>
      <c r="AP68" s="42"/>
      <c r="AQ68" s="42"/>
      <c r="AR68" s="42"/>
      <c r="AS68" s="42"/>
      <c r="AT68" s="42"/>
      <c r="AU68" s="42"/>
      <c r="AV68" s="42"/>
      <c r="AW68" s="42"/>
      <c r="AX68" s="42"/>
      <c r="AY68" s="42"/>
      <c r="AZ68" s="42"/>
      <c r="BA68" s="36"/>
      <c r="BB68" s="36"/>
      <c r="BC68" s="36"/>
      <c r="BD68" s="36"/>
      <c r="BE68" s="36"/>
      <c r="BF68" s="36"/>
      <c r="BG68" s="31"/>
      <c r="BH68" s="31"/>
      <c r="BI68" s="31"/>
      <c r="BJ68" s="36"/>
      <c r="BK68" s="36"/>
      <c r="BL68" s="36"/>
      <c r="BM68" s="36"/>
      <c r="BN68" s="36"/>
      <c r="BO68" s="36"/>
      <c r="BP68" s="3"/>
    </row>
    <row r="69" spans="1:68" ht="15" customHeight="1" x14ac:dyDescent="0.3">
      <c r="A69" s="3"/>
      <c r="B69" s="31"/>
      <c r="C69" s="37"/>
      <c r="D69" s="37"/>
      <c r="E69" s="37"/>
      <c r="F69" s="37"/>
      <c r="G69" s="37"/>
      <c r="H69" s="37"/>
      <c r="I69" s="37"/>
      <c r="J69" s="37"/>
      <c r="K69" s="37"/>
      <c r="L69" s="37"/>
      <c r="M69" s="37"/>
      <c r="N69" s="37"/>
      <c r="O69" s="37"/>
      <c r="P69" s="37"/>
      <c r="Q69" s="37"/>
      <c r="R69" s="37"/>
      <c r="S69" s="36"/>
      <c r="T69" s="36"/>
      <c r="U69" s="36"/>
      <c r="V69" s="36"/>
      <c r="W69" s="36"/>
      <c r="X69" s="36"/>
      <c r="Y69" s="31"/>
      <c r="Z69" s="31"/>
      <c r="AA69" s="31"/>
      <c r="AB69" s="36"/>
      <c r="AC69" s="36"/>
      <c r="AD69" s="36"/>
      <c r="AE69" s="36"/>
      <c r="AF69" s="36"/>
      <c r="AG69" s="36"/>
      <c r="AH69" s="25"/>
      <c r="AI69" s="25"/>
      <c r="AJ69" s="31"/>
      <c r="AK69" s="42"/>
      <c r="AL69" s="42"/>
      <c r="AM69" s="42"/>
      <c r="AN69" s="42"/>
      <c r="AO69" s="42"/>
      <c r="AP69" s="42"/>
      <c r="AQ69" s="42"/>
      <c r="AR69" s="42"/>
      <c r="AS69" s="42"/>
      <c r="AT69" s="42"/>
      <c r="AU69" s="42"/>
      <c r="AV69" s="42"/>
      <c r="AW69" s="42"/>
      <c r="AX69" s="42"/>
      <c r="AY69" s="42"/>
      <c r="AZ69" s="42"/>
      <c r="BA69" s="36"/>
      <c r="BB69" s="36"/>
      <c r="BC69" s="36"/>
      <c r="BD69" s="36"/>
      <c r="BE69" s="36"/>
      <c r="BF69" s="36"/>
      <c r="BG69" s="31"/>
      <c r="BH69" s="31"/>
      <c r="BI69" s="31"/>
      <c r="BJ69" s="36"/>
      <c r="BK69" s="36"/>
      <c r="BL69" s="36"/>
      <c r="BM69" s="36"/>
      <c r="BN69" s="36"/>
      <c r="BO69" s="36"/>
      <c r="BP69" s="3"/>
    </row>
    <row r="70" spans="1:68" ht="15" customHeight="1" x14ac:dyDescent="0.3">
      <c r="A70" s="3"/>
      <c r="B70" s="31"/>
      <c r="C70" s="34" t="s">
        <v>1</v>
      </c>
      <c r="D70" s="35"/>
      <c r="E70" s="35"/>
      <c r="F70" s="35"/>
      <c r="G70" s="35"/>
      <c r="H70" s="35"/>
      <c r="I70" s="35"/>
      <c r="J70" s="35"/>
      <c r="K70" s="35"/>
      <c r="L70" s="35"/>
      <c r="M70" s="35"/>
      <c r="N70" s="35"/>
      <c r="O70" s="35"/>
      <c r="P70" s="35"/>
      <c r="Q70" s="35"/>
      <c r="R70" s="34"/>
      <c r="S70" s="36"/>
      <c r="T70" s="36"/>
      <c r="U70" s="36"/>
      <c r="V70" s="36"/>
      <c r="W70" s="36"/>
      <c r="X70" s="36"/>
      <c r="Y70" s="31"/>
      <c r="Z70" s="31"/>
      <c r="AA70" s="31"/>
      <c r="AB70" s="36"/>
      <c r="AC70" s="36"/>
      <c r="AD70" s="36"/>
      <c r="AE70" s="36"/>
      <c r="AF70" s="36"/>
      <c r="AG70" s="36"/>
      <c r="AH70" s="25"/>
      <c r="AI70" s="25"/>
      <c r="AJ70" s="31"/>
      <c r="AK70" s="34" t="s">
        <v>4</v>
      </c>
      <c r="AL70" s="35"/>
      <c r="AM70" s="46"/>
      <c r="AN70" s="46"/>
      <c r="AO70" s="35"/>
      <c r="AP70" s="35"/>
      <c r="AQ70" s="35"/>
      <c r="AR70" s="35"/>
      <c r="AS70" s="35"/>
      <c r="AT70" s="35"/>
      <c r="AU70" s="35"/>
      <c r="AV70" s="35"/>
      <c r="AW70" s="35"/>
      <c r="AX70" s="35"/>
      <c r="AY70" s="35"/>
      <c r="AZ70" s="35"/>
      <c r="BA70" s="40"/>
      <c r="BB70" s="36"/>
      <c r="BC70" s="36"/>
      <c r="BD70" s="36"/>
      <c r="BE70" s="36"/>
      <c r="BF70" s="36"/>
      <c r="BG70" s="31"/>
      <c r="BH70" s="31"/>
      <c r="BI70" s="31"/>
      <c r="BJ70" s="36"/>
      <c r="BK70" s="36"/>
      <c r="BL70" s="36"/>
      <c r="BM70" s="36"/>
      <c r="BN70" s="36"/>
      <c r="BO70" s="36"/>
      <c r="BP70" s="3"/>
    </row>
    <row r="71" spans="1:68" ht="15" customHeight="1" x14ac:dyDescent="0.3">
      <c r="A71" s="3"/>
      <c r="B71" s="31"/>
      <c r="C71" s="41"/>
      <c r="D71" s="41"/>
      <c r="E71" s="44" t="str">
        <f>C27</f>
        <v>Year 7</v>
      </c>
      <c r="F71" s="44">
        <f>M27</f>
        <v>90</v>
      </c>
      <c r="G71" s="44"/>
      <c r="H71" s="44"/>
      <c r="I71" s="41"/>
      <c r="J71" s="41"/>
      <c r="K71" s="41"/>
      <c r="L71" s="41"/>
      <c r="M71" s="41"/>
      <c r="N71" s="41"/>
      <c r="O71" s="41"/>
      <c r="P71" s="41"/>
      <c r="Q71" s="41"/>
      <c r="R71" s="41"/>
      <c r="S71" s="36"/>
      <c r="T71" s="36"/>
      <c r="U71" s="36"/>
      <c r="V71" s="36"/>
      <c r="W71" s="36"/>
      <c r="X71" s="36"/>
      <c r="Y71" s="31"/>
      <c r="Z71" s="31"/>
      <c r="AA71" s="31"/>
      <c r="AB71" s="36"/>
      <c r="AC71" s="36"/>
      <c r="AD71" s="36"/>
      <c r="AE71" s="36"/>
      <c r="AF71" s="36"/>
      <c r="AG71" s="36"/>
      <c r="AH71" s="25"/>
      <c r="AI71" s="25"/>
      <c r="AJ71" s="31"/>
      <c r="AK71" s="41"/>
      <c r="AL71" s="41"/>
      <c r="AM71" s="44" t="str">
        <f>AK27</f>
        <v>Level 2</v>
      </c>
      <c r="AN71" s="44">
        <f ca="1">AO27</f>
        <v>352</v>
      </c>
      <c r="AO71" s="41"/>
      <c r="AP71" s="41"/>
      <c r="AQ71" s="41"/>
      <c r="AR71" s="41"/>
      <c r="AS71" s="41"/>
      <c r="AT71" s="41"/>
      <c r="AU71" s="41"/>
      <c r="AV71" s="41"/>
      <c r="AW71" s="41"/>
      <c r="AX71" s="41"/>
      <c r="AY71" s="41"/>
      <c r="AZ71" s="41"/>
      <c r="BA71" s="36"/>
      <c r="BB71" s="36"/>
      <c r="BC71" s="36"/>
      <c r="BD71" s="36"/>
      <c r="BE71" s="36"/>
      <c r="BF71" s="36"/>
      <c r="BG71" s="31"/>
      <c r="BH71" s="31"/>
      <c r="BI71" s="31"/>
      <c r="BJ71" s="36"/>
      <c r="BK71" s="36"/>
      <c r="BL71" s="36"/>
      <c r="BM71" s="36"/>
      <c r="BN71" s="36"/>
      <c r="BO71" s="36"/>
      <c r="BP71" s="3"/>
    </row>
    <row r="72" spans="1:68" ht="15" customHeight="1" x14ac:dyDescent="0.3">
      <c r="A72" s="3"/>
      <c r="B72" s="31"/>
      <c r="C72" s="41"/>
      <c r="D72" s="41"/>
      <c r="E72" s="44" t="str">
        <f>C29</f>
        <v>Year 8</v>
      </c>
      <c r="F72" s="44">
        <f ca="1">M29</f>
        <v>160</v>
      </c>
      <c r="G72" s="44"/>
      <c r="H72" s="44"/>
      <c r="I72" s="41"/>
      <c r="J72" s="41"/>
      <c r="K72" s="41"/>
      <c r="L72" s="41"/>
      <c r="M72" s="41"/>
      <c r="N72" s="41"/>
      <c r="O72" s="41"/>
      <c r="P72" s="41"/>
      <c r="Q72" s="41"/>
      <c r="R72" s="41"/>
      <c r="S72" s="33"/>
      <c r="T72" s="33"/>
      <c r="U72" s="33"/>
      <c r="V72" s="33"/>
      <c r="W72" s="33"/>
      <c r="X72" s="33"/>
      <c r="Y72" s="31"/>
      <c r="Z72" s="31"/>
      <c r="AA72" s="31"/>
      <c r="AB72" s="33"/>
      <c r="AC72" s="33"/>
      <c r="AD72" s="33"/>
      <c r="AE72" s="33"/>
      <c r="AF72" s="33"/>
      <c r="AG72" s="33"/>
      <c r="AH72" s="5"/>
      <c r="AI72" s="5"/>
      <c r="AJ72" s="31"/>
      <c r="AK72" s="41"/>
      <c r="AL72" s="41"/>
      <c r="AM72" s="44" t="str">
        <f>AK29</f>
        <v>AS</v>
      </c>
      <c r="AN72" s="44">
        <f ca="1">AO29</f>
        <v>796</v>
      </c>
      <c r="AO72" s="41"/>
      <c r="AP72" s="41"/>
      <c r="AQ72" s="41"/>
      <c r="AR72" s="41"/>
      <c r="AS72" s="41"/>
      <c r="AT72" s="41"/>
      <c r="AU72" s="41"/>
      <c r="AV72" s="41"/>
      <c r="AW72" s="41"/>
      <c r="AX72" s="41"/>
      <c r="AY72" s="41"/>
      <c r="AZ72" s="41"/>
      <c r="BA72" s="33"/>
      <c r="BB72" s="33"/>
      <c r="BC72" s="33"/>
      <c r="BD72" s="33"/>
      <c r="BE72" s="33"/>
      <c r="BF72" s="33"/>
      <c r="BG72" s="31"/>
      <c r="BH72" s="31"/>
      <c r="BI72" s="31"/>
      <c r="BJ72" s="33"/>
      <c r="BK72" s="33"/>
      <c r="BL72" s="33"/>
      <c r="BM72" s="33"/>
      <c r="BN72" s="33"/>
      <c r="BO72" s="33"/>
      <c r="BP72" s="3"/>
    </row>
    <row r="73" spans="1:68" ht="15" customHeight="1" x14ac:dyDescent="0.3">
      <c r="A73" s="3"/>
      <c r="B73" s="31"/>
      <c r="C73" s="41"/>
      <c r="D73" s="41"/>
      <c r="E73" s="44" t="str">
        <f>C31</f>
        <v>Year 9</v>
      </c>
      <c r="F73" s="44">
        <f ca="1">M31</f>
        <v>50</v>
      </c>
      <c r="G73" s="44"/>
      <c r="H73" s="44"/>
      <c r="I73" s="41"/>
      <c r="J73" s="41"/>
      <c r="K73" s="41"/>
      <c r="L73" s="41"/>
      <c r="M73" s="41"/>
      <c r="N73" s="41"/>
      <c r="O73" s="41"/>
      <c r="P73" s="41"/>
      <c r="Q73" s="41"/>
      <c r="R73" s="41"/>
      <c r="S73" s="36"/>
      <c r="T73" s="36"/>
      <c r="U73" s="36"/>
      <c r="V73" s="36"/>
      <c r="W73" s="36"/>
      <c r="X73" s="36"/>
      <c r="Y73" s="31"/>
      <c r="Z73" s="31"/>
      <c r="AA73" s="31"/>
      <c r="AB73" s="36"/>
      <c r="AC73" s="36"/>
      <c r="AD73" s="36"/>
      <c r="AE73" s="36"/>
      <c r="AF73" s="36"/>
      <c r="AG73" s="36"/>
      <c r="AH73" s="25"/>
      <c r="AI73" s="25"/>
      <c r="AJ73" s="31"/>
      <c r="AK73" s="41"/>
      <c r="AL73" s="41"/>
      <c r="AM73" s="44" t="str">
        <f>AK31</f>
        <v>A2</v>
      </c>
      <c r="AN73" s="44">
        <f ca="1">AO31</f>
        <v>292</v>
      </c>
      <c r="AO73" s="41"/>
      <c r="AP73" s="41"/>
      <c r="AQ73" s="41"/>
      <c r="AR73" s="41"/>
      <c r="AS73" s="41"/>
      <c r="AT73" s="41"/>
      <c r="AU73" s="41"/>
      <c r="AV73" s="41"/>
      <c r="AW73" s="41"/>
      <c r="AX73" s="41"/>
      <c r="AY73" s="41"/>
      <c r="AZ73" s="41"/>
      <c r="BA73" s="36"/>
      <c r="BB73" s="36"/>
      <c r="BC73" s="36"/>
      <c r="BD73" s="36"/>
      <c r="BE73" s="36"/>
      <c r="BF73" s="36"/>
      <c r="BG73" s="31"/>
      <c r="BH73" s="31"/>
      <c r="BI73" s="31"/>
      <c r="BJ73" s="36"/>
      <c r="BK73" s="36"/>
      <c r="BL73" s="36"/>
      <c r="BM73" s="36"/>
      <c r="BN73" s="36"/>
      <c r="BO73" s="36"/>
      <c r="BP73" s="3"/>
    </row>
    <row r="74" spans="1:68" ht="15" customHeight="1" x14ac:dyDescent="0.3">
      <c r="A74" s="3"/>
      <c r="B74" s="31"/>
      <c r="C74" s="42"/>
      <c r="D74" s="42"/>
      <c r="E74" s="45" t="str">
        <f>C33</f>
        <v>Year 10</v>
      </c>
      <c r="F74" s="44">
        <f ca="1">M33</f>
        <v>60</v>
      </c>
      <c r="G74" s="45"/>
      <c r="H74" s="45"/>
      <c r="I74" s="42"/>
      <c r="J74" s="42"/>
      <c r="K74" s="42"/>
      <c r="L74" s="42"/>
      <c r="M74" s="42"/>
      <c r="N74" s="42"/>
      <c r="O74" s="42"/>
      <c r="P74" s="42"/>
      <c r="Q74" s="42"/>
      <c r="R74" s="42"/>
      <c r="S74" s="36"/>
      <c r="T74" s="36"/>
      <c r="U74" s="36"/>
      <c r="V74" s="36"/>
      <c r="W74" s="36"/>
      <c r="X74" s="36"/>
      <c r="Y74" s="31"/>
      <c r="Z74" s="31"/>
      <c r="AA74" s="31"/>
      <c r="AB74" s="36"/>
      <c r="AC74" s="36"/>
      <c r="AD74" s="36"/>
      <c r="AE74" s="36"/>
      <c r="AF74" s="36"/>
      <c r="AG74" s="36"/>
      <c r="AH74" s="25"/>
      <c r="AI74" s="25"/>
      <c r="AJ74" s="31"/>
      <c r="AK74" s="42"/>
      <c r="AL74" s="42"/>
      <c r="AM74" s="45"/>
      <c r="AN74" s="45"/>
      <c r="AO74" s="42"/>
      <c r="AP74" s="42"/>
      <c r="AQ74" s="42"/>
      <c r="AR74" s="42"/>
      <c r="AS74" s="42"/>
      <c r="AT74" s="42"/>
      <c r="AU74" s="42"/>
      <c r="AV74" s="42"/>
      <c r="AW74" s="42"/>
      <c r="AX74" s="42"/>
      <c r="AY74" s="42"/>
      <c r="AZ74" s="42"/>
      <c r="BA74" s="36"/>
      <c r="BB74" s="36"/>
      <c r="BC74" s="36"/>
      <c r="BD74" s="36"/>
      <c r="BE74" s="36"/>
      <c r="BF74" s="36"/>
      <c r="BG74" s="31"/>
      <c r="BH74" s="31"/>
      <c r="BI74" s="31"/>
      <c r="BJ74" s="36"/>
      <c r="BK74" s="36"/>
      <c r="BL74" s="36"/>
      <c r="BM74" s="36"/>
      <c r="BN74" s="36"/>
      <c r="BO74" s="36"/>
      <c r="BP74" s="3"/>
    </row>
    <row r="75" spans="1:68" ht="15" customHeight="1" x14ac:dyDescent="0.3">
      <c r="A75" s="3"/>
      <c r="B75" s="31"/>
      <c r="C75" s="42"/>
      <c r="D75" s="42"/>
      <c r="E75" s="45"/>
      <c r="F75" s="45"/>
      <c r="G75" s="45"/>
      <c r="H75" s="45"/>
      <c r="I75" s="42"/>
      <c r="J75" s="42"/>
      <c r="K75" s="42"/>
      <c r="L75" s="42"/>
      <c r="M75" s="42"/>
      <c r="N75" s="42"/>
      <c r="O75" s="42"/>
      <c r="P75" s="42"/>
      <c r="Q75" s="42"/>
      <c r="R75" s="42"/>
      <c r="S75" s="36"/>
      <c r="T75" s="36"/>
      <c r="U75" s="36"/>
      <c r="V75" s="36"/>
      <c r="W75" s="36"/>
      <c r="X75" s="36"/>
      <c r="Y75" s="31"/>
      <c r="Z75" s="31"/>
      <c r="AA75" s="31"/>
      <c r="AB75" s="36"/>
      <c r="AC75" s="36"/>
      <c r="AD75" s="36"/>
      <c r="AE75" s="36"/>
      <c r="AF75" s="36"/>
      <c r="AG75" s="36"/>
      <c r="AH75" s="25"/>
      <c r="AI75" s="25"/>
      <c r="AJ75" s="31"/>
      <c r="AK75" s="42"/>
      <c r="AL75" s="42"/>
      <c r="AM75" s="42"/>
      <c r="AN75" s="42"/>
      <c r="AO75" s="42"/>
      <c r="AP75" s="42"/>
      <c r="AQ75" s="42"/>
      <c r="AR75" s="42"/>
      <c r="AS75" s="42"/>
      <c r="AT75" s="42"/>
      <c r="AU75" s="42"/>
      <c r="AV75" s="42"/>
      <c r="AW75" s="42"/>
      <c r="AX75" s="42"/>
      <c r="AY75" s="42"/>
      <c r="AZ75" s="42"/>
      <c r="BA75" s="36"/>
      <c r="BB75" s="36"/>
      <c r="BC75" s="36"/>
      <c r="BD75" s="36"/>
      <c r="BE75" s="36"/>
      <c r="BF75" s="36"/>
      <c r="BG75" s="31"/>
      <c r="BH75" s="31"/>
      <c r="BI75" s="31"/>
      <c r="BJ75" s="36"/>
      <c r="BK75" s="36"/>
      <c r="BL75" s="36"/>
      <c r="BM75" s="36"/>
      <c r="BN75" s="36"/>
      <c r="BO75" s="36"/>
      <c r="BP75" s="3"/>
    </row>
    <row r="76" spans="1:68" ht="15" customHeight="1" x14ac:dyDescent="0.3">
      <c r="A76" s="3"/>
      <c r="B76" s="31"/>
      <c r="C76" s="42"/>
      <c r="D76" s="42"/>
      <c r="E76" s="45"/>
      <c r="F76" s="45"/>
      <c r="G76" s="45"/>
      <c r="H76" s="45"/>
      <c r="I76" s="42"/>
      <c r="J76" s="42"/>
      <c r="K76" s="42"/>
      <c r="L76" s="42"/>
      <c r="M76" s="42"/>
      <c r="N76" s="42"/>
      <c r="O76" s="42"/>
      <c r="P76" s="42"/>
      <c r="Q76" s="42"/>
      <c r="R76" s="42"/>
      <c r="S76" s="33"/>
      <c r="T76" s="33"/>
      <c r="U76" s="33"/>
      <c r="V76" s="33"/>
      <c r="W76" s="33"/>
      <c r="X76" s="33"/>
      <c r="Y76" s="31"/>
      <c r="Z76" s="31"/>
      <c r="AA76" s="31"/>
      <c r="AB76" s="33"/>
      <c r="AC76" s="33"/>
      <c r="AD76" s="33"/>
      <c r="AE76" s="33"/>
      <c r="AF76" s="33"/>
      <c r="AG76" s="33"/>
      <c r="AH76" s="5"/>
      <c r="AI76" s="5"/>
      <c r="AJ76" s="31"/>
      <c r="AK76" s="42"/>
      <c r="AL76" s="42"/>
      <c r="AM76" s="42"/>
      <c r="AN76" s="42"/>
      <c r="AO76" s="42"/>
      <c r="AP76" s="42"/>
      <c r="AQ76" s="42"/>
      <c r="AR76" s="42"/>
      <c r="AS76" s="42"/>
      <c r="AT76" s="42"/>
      <c r="AU76" s="42"/>
      <c r="AV76" s="42"/>
      <c r="AW76" s="42"/>
      <c r="AX76" s="42"/>
      <c r="AY76" s="42"/>
      <c r="AZ76" s="42"/>
      <c r="BA76" s="33"/>
      <c r="BB76" s="33"/>
      <c r="BC76" s="33"/>
      <c r="BD76" s="33"/>
      <c r="BE76" s="33"/>
      <c r="BF76" s="33"/>
      <c r="BG76" s="31"/>
      <c r="BH76" s="31"/>
      <c r="BI76" s="31"/>
      <c r="BJ76" s="33"/>
      <c r="BK76" s="33"/>
      <c r="BL76" s="33"/>
      <c r="BM76" s="33"/>
      <c r="BN76" s="33"/>
      <c r="BO76" s="33"/>
      <c r="BP76" s="3"/>
    </row>
    <row r="77" spans="1:68" ht="15" customHeight="1" x14ac:dyDescent="0.3">
      <c r="A77" s="3"/>
      <c r="B77" s="31"/>
      <c r="C77" s="42"/>
      <c r="D77" s="42"/>
      <c r="E77" s="45"/>
      <c r="F77" s="45"/>
      <c r="G77" s="45"/>
      <c r="H77" s="45"/>
      <c r="I77" s="42"/>
      <c r="J77" s="42"/>
      <c r="K77" s="42"/>
      <c r="L77" s="42"/>
      <c r="M77" s="42"/>
      <c r="N77" s="42"/>
      <c r="O77" s="42"/>
      <c r="P77" s="42"/>
      <c r="Q77" s="42"/>
      <c r="R77" s="42"/>
      <c r="S77" s="36"/>
      <c r="T77" s="36"/>
      <c r="U77" s="36"/>
      <c r="V77" s="36"/>
      <c r="W77" s="36"/>
      <c r="X77" s="36"/>
      <c r="Y77" s="31"/>
      <c r="Z77" s="31"/>
      <c r="AA77" s="31"/>
      <c r="AB77" s="36"/>
      <c r="AC77" s="36"/>
      <c r="AD77" s="36"/>
      <c r="AE77" s="36"/>
      <c r="AF77" s="36"/>
      <c r="AG77" s="36"/>
      <c r="AH77" s="25"/>
      <c r="AI77" s="25"/>
      <c r="AJ77" s="31"/>
      <c r="AK77" s="42"/>
      <c r="AL77" s="42"/>
      <c r="AM77" s="42"/>
      <c r="AN77" s="42"/>
      <c r="AO77" s="42"/>
      <c r="AP77" s="42"/>
      <c r="AQ77" s="42"/>
      <c r="AR77" s="42"/>
      <c r="AS77" s="42"/>
      <c r="AT77" s="42"/>
      <c r="AU77" s="42"/>
      <c r="AV77" s="42"/>
      <c r="AW77" s="42"/>
      <c r="AX77" s="42"/>
      <c r="AY77" s="42"/>
      <c r="AZ77" s="42"/>
      <c r="BA77" s="36"/>
      <c r="BB77" s="36"/>
      <c r="BC77" s="36"/>
      <c r="BD77" s="36"/>
      <c r="BE77" s="36"/>
      <c r="BF77" s="36"/>
      <c r="BG77" s="31"/>
      <c r="BH77" s="31"/>
      <c r="BI77" s="31"/>
      <c r="BJ77" s="36"/>
      <c r="BK77" s="36"/>
      <c r="BL77" s="36"/>
      <c r="BM77" s="36"/>
      <c r="BN77" s="36"/>
      <c r="BO77" s="36"/>
      <c r="BP77" s="3"/>
    </row>
    <row r="78" spans="1:68" ht="15" customHeight="1" x14ac:dyDescent="0.3">
      <c r="A78" s="3"/>
      <c r="B78" s="31"/>
      <c r="C78" s="42"/>
      <c r="D78" s="42"/>
      <c r="E78" s="42"/>
      <c r="F78" s="42"/>
      <c r="G78" s="42"/>
      <c r="H78" s="42"/>
      <c r="I78" s="42"/>
      <c r="J78" s="42"/>
      <c r="K78" s="42"/>
      <c r="L78" s="42"/>
      <c r="M78" s="42"/>
      <c r="N78" s="42"/>
      <c r="O78" s="42"/>
      <c r="P78" s="42"/>
      <c r="Q78" s="42"/>
      <c r="R78" s="42"/>
      <c r="S78" s="36"/>
      <c r="T78" s="36"/>
      <c r="U78" s="36"/>
      <c r="V78" s="36"/>
      <c r="W78" s="36"/>
      <c r="X78" s="36"/>
      <c r="Y78" s="31"/>
      <c r="Z78" s="31"/>
      <c r="AA78" s="31"/>
      <c r="AB78" s="36"/>
      <c r="AC78" s="36"/>
      <c r="AD78" s="36"/>
      <c r="AE78" s="36"/>
      <c r="AF78" s="36"/>
      <c r="AG78" s="36"/>
      <c r="AH78" s="25"/>
      <c r="AI78" s="25"/>
      <c r="AJ78" s="31"/>
      <c r="AK78" s="42"/>
      <c r="AL78" s="42"/>
      <c r="AM78" s="42"/>
      <c r="AN78" s="42"/>
      <c r="AO78" s="42"/>
      <c r="AP78" s="42"/>
      <c r="AQ78" s="42"/>
      <c r="AR78" s="42"/>
      <c r="AS78" s="42"/>
      <c r="AT78" s="42"/>
      <c r="AU78" s="42"/>
      <c r="AV78" s="42"/>
      <c r="AW78" s="42"/>
      <c r="AX78" s="42"/>
      <c r="AY78" s="42"/>
      <c r="AZ78" s="42"/>
      <c r="BA78" s="36"/>
      <c r="BB78" s="36"/>
      <c r="BC78" s="36"/>
      <c r="BD78" s="36"/>
      <c r="BE78" s="36"/>
      <c r="BF78" s="36"/>
      <c r="BG78" s="31"/>
      <c r="BH78" s="31"/>
      <c r="BI78" s="31"/>
      <c r="BJ78" s="36"/>
      <c r="BK78" s="36"/>
      <c r="BL78" s="36"/>
      <c r="BM78" s="36"/>
      <c r="BN78" s="36"/>
      <c r="BO78" s="36"/>
      <c r="BP78" s="3"/>
    </row>
    <row r="79" spans="1:68" ht="15" customHeight="1" x14ac:dyDescent="0.3">
      <c r="A79" s="3"/>
      <c r="B79" s="31"/>
      <c r="C79" s="42"/>
      <c r="D79" s="42"/>
      <c r="E79" s="42"/>
      <c r="F79" s="42"/>
      <c r="G79" s="42"/>
      <c r="H79" s="42"/>
      <c r="I79" s="42"/>
      <c r="J79" s="42"/>
      <c r="K79" s="42"/>
      <c r="L79" s="42"/>
      <c r="M79" s="42"/>
      <c r="N79" s="42"/>
      <c r="O79" s="42"/>
      <c r="P79" s="42"/>
      <c r="Q79" s="42"/>
      <c r="R79" s="42"/>
      <c r="S79" s="36"/>
      <c r="T79" s="36"/>
      <c r="U79" s="36"/>
      <c r="V79" s="36"/>
      <c r="W79" s="36"/>
      <c r="X79" s="36"/>
      <c r="Y79" s="31"/>
      <c r="Z79" s="31"/>
      <c r="AA79" s="31"/>
      <c r="AB79" s="36"/>
      <c r="AC79" s="36"/>
      <c r="AD79" s="36"/>
      <c r="AE79" s="36"/>
      <c r="AF79" s="36"/>
      <c r="AG79" s="36"/>
      <c r="AH79" s="25"/>
      <c r="AI79" s="25"/>
      <c r="AJ79" s="31"/>
      <c r="AK79" s="42"/>
      <c r="AL79" s="42"/>
      <c r="AM79" s="42"/>
      <c r="AN79" s="42"/>
      <c r="AO79" s="42"/>
      <c r="AP79" s="42"/>
      <c r="AQ79" s="42"/>
      <c r="AR79" s="42"/>
      <c r="AS79" s="42"/>
      <c r="AT79" s="42"/>
      <c r="AU79" s="42"/>
      <c r="AV79" s="42"/>
      <c r="AW79" s="42"/>
      <c r="AX79" s="42"/>
      <c r="AY79" s="42"/>
      <c r="AZ79" s="42"/>
      <c r="BA79" s="36"/>
      <c r="BB79" s="36"/>
      <c r="BC79" s="36"/>
      <c r="BD79" s="36"/>
      <c r="BE79" s="36"/>
      <c r="BF79" s="36"/>
      <c r="BG79" s="31"/>
      <c r="BH79" s="31"/>
      <c r="BI79" s="31"/>
      <c r="BJ79" s="36"/>
      <c r="BK79" s="36"/>
      <c r="BL79" s="36"/>
      <c r="BM79" s="36"/>
      <c r="BN79" s="36"/>
      <c r="BO79" s="36"/>
      <c r="BP79" s="3"/>
    </row>
    <row r="80" spans="1:68" ht="15" customHeight="1" x14ac:dyDescent="0.3">
      <c r="A80" s="3"/>
      <c r="B80" s="31"/>
      <c r="C80" s="42"/>
      <c r="D80" s="42"/>
      <c r="E80" s="42"/>
      <c r="F80" s="42"/>
      <c r="G80" s="42"/>
      <c r="H80" s="42"/>
      <c r="I80" s="42"/>
      <c r="J80" s="42"/>
      <c r="K80" s="42"/>
      <c r="L80" s="42"/>
      <c r="M80" s="42"/>
      <c r="N80" s="42"/>
      <c r="O80" s="42"/>
      <c r="P80" s="42"/>
      <c r="Q80" s="42"/>
      <c r="R80" s="42"/>
      <c r="S80" s="31"/>
      <c r="T80" s="31"/>
      <c r="U80" s="31"/>
      <c r="V80" s="31"/>
      <c r="W80" s="31"/>
      <c r="X80" s="31"/>
      <c r="Y80" s="31"/>
      <c r="Z80" s="31"/>
      <c r="AA80" s="31"/>
      <c r="AB80" s="31"/>
      <c r="AC80" s="31"/>
      <c r="AD80" s="31"/>
      <c r="AE80" s="31"/>
      <c r="AF80" s="31"/>
      <c r="AG80" s="31"/>
      <c r="AH80" s="6"/>
      <c r="AI80" s="6"/>
      <c r="AJ80" s="31"/>
      <c r="AK80" s="42"/>
      <c r="AL80" s="42"/>
      <c r="AM80" s="42"/>
      <c r="AN80" s="42"/>
      <c r="AO80" s="42"/>
      <c r="AP80" s="42"/>
      <c r="AQ80" s="42"/>
      <c r="AR80" s="42"/>
      <c r="AS80" s="42"/>
      <c r="AT80" s="42"/>
      <c r="AU80" s="42"/>
      <c r="AV80" s="42"/>
      <c r="AW80" s="42"/>
      <c r="AX80" s="42"/>
      <c r="AY80" s="42"/>
      <c r="AZ80" s="42"/>
      <c r="BA80" s="31"/>
      <c r="BB80" s="31"/>
      <c r="BC80" s="31"/>
      <c r="BD80" s="31"/>
      <c r="BE80" s="31"/>
      <c r="BF80" s="31"/>
      <c r="BG80" s="31"/>
      <c r="BH80" s="31"/>
      <c r="BI80" s="31"/>
      <c r="BJ80" s="31"/>
      <c r="BK80" s="31"/>
      <c r="BL80" s="31"/>
      <c r="BM80" s="31"/>
      <c r="BN80" s="31"/>
      <c r="BO80" s="31"/>
      <c r="BP80" s="3"/>
    </row>
    <row r="81" spans="1:68" ht="15" customHeight="1" x14ac:dyDescent="0.3">
      <c r="A81" s="3"/>
      <c r="B81" s="31"/>
      <c r="C81" s="42"/>
      <c r="D81" s="42"/>
      <c r="E81" s="42"/>
      <c r="F81" s="42"/>
      <c r="G81" s="42"/>
      <c r="H81" s="42"/>
      <c r="I81" s="42"/>
      <c r="J81" s="42"/>
      <c r="K81" s="42"/>
      <c r="L81" s="42"/>
      <c r="M81" s="42"/>
      <c r="N81" s="42"/>
      <c r="O81" s="42"/>
      <c r="P81" s="42"/>
      <c r="Q81" s="42"/>
      <c r="R81" s="42"/>
      <c r="S81" s="31"/>
      <c r="T81" s="31"/>
      <c r="U81" s="31"/>
      <c r="V81" s="31"/>
      <c r="W81" s="31"/>
      <c r="X81" s="31"/>
      <c r="Y81" s="31"/>
      <c r="Z81" s="31"/>
      <c r="AA81" s="31"/>
      <c r="AB81" s="31"/>
      <c r="AC81" s="31"/>
      <c r="AD81" s="31"/>
      <c r="AE81" s="31"/>
      <c r="AF81" s="31"/>
      <c r="AG81" s="31"/>
      <c r="AH81" s="6"/>
      <c r="AI81" s="6"/>
      <c r="AJ81" s="31"/>
      <c r="AK81" s="42"/>
      <c r="AL81" s="42"/>
      <c r="AM81" s="42"/>
      <c r="AN81" s="42"/>
      <c r="AO81" s="42"/>
      <c r="AP81" s="42"/>
      <c r="AQ81" s="42"/>
      <c r="AR81" s="42"/>
      <c r="AS81" s="42"/>
      <c r="AT81" s="42"/>
      <c r="AU81" s="42"/>
      <c r="AV81" s="42"/>
      <c r="AW81" s="42"/>
      <c r="AX81" s="42"/>
      <c r="AY81" s="42"/>
      <c r="AZ81" s="42"/>
      <c r="BA81" s="31"/>
      <c r="BB81" s="31"/>
      <c r="BC81" s="31"/>
      <c r="BD81" s="31"/>
      <c r="BE81" s="31"/>
      <c r="BF81" s="31"/>
      <c r="BG81" s="31"/>
      <c r="BH81" s="31"/>
      <c r="BI81" s="31"/>
      <c r="BJ81" s="31"/>
      <c r="BK81" s="31"/>
      <c r="BL81" s="31"/>
      <c r="BM81" s="31"/>
      <c r="BN81" s="31"/>
      <c r="BO81" s="31"/>
      <c r="BP81" s="3"/>
    </row>
    <row r="82" spans="1:68" ht="15" customHeight="1" x14ac:dyDescent="0.3">
      <c r="A82" s="3"/>
      <c r="B82" s="31"/>
      <c r="C82" s="42"/>
      <c r="D82" s="42"/>
      <c r="E82" s="42"/>
      <c r="F82" s="42"/>
      <c r="G82" s="42"/>
      <c r="H82" s="42"/>
      <c r="I82" s="42"/>
      <c r="J82" s="42"/>
      <c r="K82" s="42"/>
      <c r="L82" s="42"/>
      <c r="M82" s="42"/>
      <c r="N82" s="42"/>
      <c r="O82" s="42"/>
      <c r="P82" s="42"/>
      <c r="Q82" s="42"/>
      <c r="R82" s="42"/>
      <c r="S82" s="31"/>
      <c r="T82" s="31"/>
      <c r="U82" s="31"/>
      <c r="V82" s="31"/>
      <c r="W82" s="31"/>
      <c r="X82" s="31"/>
      <c r="Y82" s="31"/>
      <c r="Z82" s="31"/>
      <c r="AA82" s="31"/>
      <c r="AB82" s="31"/>
      <c r="AC82" s="31"/>
      <c r="AD82" s="31"/>
      <c r="AE82" s="31"/>
      <c r="AF82" s="31"/>
      <c r="AG82" s="31"/>
      <c r="AH82" s="6"/>
      <c r="AI82" s="6"/>
      <c r="AJ82" s="31"/>
      <c r="AK82" s="42"/>
      <c r="AL82" s="42"/>
      <c r="AM82" s="42"/>
      <c r="AN82" s="42"/>
      <c r="AO82" s="42"/>
      <c r="AP82" s="42"/>
      <c r="AQ82" s="42"/>
      <c r="AR82" s="42"/>
      <c r="AS82" s="42"/>
      <c r="AT82" s="42"/>
      <c r="AU82" s="42"/>
      <c r="AV82" s="42"/>
      <c r="AW82" s="42"/>
      <c r="AX82" s="42"/>
      <c r="AY82" s="42"/>
      <c r="AZ82" s="42"/>
      <c r="BA82" s="31"/>
      <c r="BB82" s="31"/>
      <c r="BC82" s="31"/>
      <c r="BD82" s="31"/>
      <c r="BE82" s="31"/>
      <c r="BF82" s="31"/>
      <c r="BG82" s="31"/>
      <c r="BH82" s="31"/>
      <c r="BI82" s="31"/>
      <c r="BJ82" s="31"/>
      <c r="BK82" s="31"/>
      <c r="BL82" s="31"/>
      <c r="BM82" s="31"/>
      <c r="BN82" s="31"/>
      <c r="BO82" s="31"/>
      <c r="BP82" s="3"/>
    </row>
    <row r="83" spans="1:68" ht="15" customHeight="1" x14ac:dyDescent="0.3">
      <c r="A83" s="3"/>
      <c r="B83" s="31"/>
      <c r="C83" s="42"/>
      <c r="D83" s="42"/>
      <c r="E83" s="42"/>
      <c r="F83" s="42"/>
      <c r="G83" s="42"/>
      <c r="H83" s="42"/>
      <c r="I83" s="42"/>
      <c r="J83" s="42"/>
      <c r="K83" s="42"/>
      <c r="L83" s="42"/>
      <c r="M83" s="42"/>
      <c r="N83" s="42"/>
      <c r="O83" s="42"/>
      <c r="P83" s="42"/>
      <c r="Q83" s="42"/>
      <c r="R83" s="42"/>
      <c r="S83" s="31"/>
      <c r="T83" s="31"/>
      <c r="U83" s="31"/>
      <c r="V83" s="31"/>
      <c r="W83" s="31"/>
      <c r="X83" s="31"/>
      <c r="Y83" s="31"/>
      <c r="Z83" s="31"/>
      <c r="AA83" s="31"/>
      <c r="AB83" s="31"/>
      <c r="AC83" s="31"/>
      <c r="AD83" s="31"/>
      <c r="AE83" s="31"/>
      <c r="AF83" s="31"/>
      <c r="AG83" s="31"/>
      <c r="AH83" s="6"/>
      <c r="AI83" s="6"/>
      <c r="AJ83" s="31"/>
      <c r="AK83" s="42"/>
      <c r="AL83" s="42"/>
      <c r="AM83" s="42"/>
      <c r="AN83" s="42"/>
      <c r="AO83" s="42"/>
      <c r="AP83" s="42"/>
      <c r="AQ83" s="42"/>
      <c r="AR83" s="42"/>
      <c r="AS83" s="42"/>
      <c r="AT83" s="42"/>
      <c r="AU83" s="42"/>
      <c r="AV83" s="42"/>
      <c r="AW83" s="42"/>
      <c r="AX83" s="42"/>
      <c r="AY83" s="42"/>
      <c r="AZ83" s="42"/>
      <c r="BA83" s="31"/>
      <c r="BB83" s="31"/>
      <c r="BC83" s="31"/>
      <c r="BD83" s="31"/>
      <c r="BE83" s="31"/>
      <c r="BF83" s="31"/>
      <c r="BG83" s="31"/>
      <c r="BH83" s="31"/>
      <c r="BI83" s="31"/>
      <c r="BJ83" s="31"/>
      <c r="BK83" s="31"/>
      <c r="BL83" s="31"/>
      <c r="BM83" s="31"/>
      <c r="BN83" s="31"/>
      <c r="BO83" s="31"/>
      <c r="BP83" s="3"/>
    </row>
    <row r="84" spans="1:68" ht="15" customHeight="1" x14ac:dyDescent="0.3">
      <c r="A84" s="3"/>
      <c r="B84" s="1"/>
      <c r="C84" s="34" t="s">
        <v>2</v>
      </c>
      <c r="D84" s="35"/>
      <c r="E84" s="35"/>
      <c r="F84" s="35"/>
      <c r="G84" s="35"/>
      <c r="H84" s="35"/>
      <c r="I84" s="35"/>
      <c r="J84" s="35"/>
      <c r="K84" s="35"/>
      <c r="L84" s="35"/>
      <c r="M84" s="35"/>
      <c r="N84" s="35"/>
      <c r="O84" s="35"/>
      <c r="P84" s="35"/>
      <c r="Q84" s="35"/>
      <c r="R84" s="35"/>
      <c r="S84" s="38"/>
      <c r="T84" s="38"/>
      <c r="U84" s="1"/>
      <c r="V84" s="1"/>
      <c r="W84" s="1"/>
      <c r="X84" s="1"/>
      <c r="Y84" s="1"/>
      <c r="Z84" s="1"/>
      <c r="AA84" s="1"/>
      <c r="AB84" s="38"/>
      <c r="AC84" s="38"/>
      <c r="AD84" s="38"/>
      <c r="AE84" s="38"/>
      <c r="AF84" s="38"/>
      <c r="AG84" s="38"/>
      <c r="AH84" s="27"/>
      <c r="AI84" s="27"/>
      <c r="AJ84" s="1"/>
      <c r="AK84" s="34" t="s">
        <v>5</v>
      </c>
      <c r="AL84" s="35"/>
      <c r="AM84" s="35"/>
      <c r="AN84" s="35"/>
      <c r="AO84" s="35"/>
      <c r="AP84" s="35"/>
      <c r="AQ84" s="35"/>
      <c r="AR84" s="35"/>
      <c r="AS84" s="34"/>
      <c r="AT84" s="34"/>
      <c r="AU84" s="34"/>
      <c r="AV84" s="34"/>
      <c r="AW84" s="34"/>
      <c r="AX84" s="34"/>
      <c r="AY84" s="34"/>
      <c r="AZ84" s="34"/>
      <c r="BA84" s="38"/>
      <c r="BB84" s="38"/>
      <c r="BC84" s="1"/>
      <c r="BD84" s="1"/>
      <c r="BE84" s="1"/>
      <c r="BF84" s="1"/>
      <c r="BG84" s="1"/>
      <c r="BH84" s="1"/>
      <c r="BI84" s="1"/>
      <c r="BJ84" s="38"/>
      <c r="BK84" s="38"/>
      <c r="BL84" s="38"/>
      <c r="BM84" s="38"/>
      <c r="BN84" s="38"/>
      <c r="BO84" s="38"/>
      <c r="BP84" s="3"/>
    </row>
    <row r="85" spans="1:68" ht="15" customHeight="1" x14ac:dyDescent="0.3">
      <c r="A85" s="3"/>
      <c r="B85" s="1"/>
      <c r="C85" s="41"/>
      <c r="D85" s="41"/>
      <c r="E85" s="44" t="str">
        <f>C41</f>
        <v>Real Madrid</v>
      </c>
      <c r="F85" s="44">
        <f ca="1">G41</f>
        <v>30</v>
      </c>
      <c r="G85" s="41"/>
      <c r="H85" s="41"/>
      <c r="I85" s="41"/>
      <c r="J85" s="41"/>
      <c r="K85" s="41"/>
      <c r="L85" s="41"/>
      <c r="M85" s="41"/>
      <c r="N85" s="41"/>
      <c r="O85" s="41"/>
      <c r="P85" s="41"/>
      <c r="Q85" s="41"/>
      <c r="R85" s="41"/>
      <c r="S85" s="38"/>
      <c r="T85" s="38"/>
      <c r="U85" s="1"/>
      <c r="V85" s="1"/>
      <c r="W85" s="1"/>
      <c r="X85" s="1"/>
      <c r="Y85" s="1"/>
      <c r="Z85" s="1"/>
      <c r="AA85" s="1"/>
      <c r="AB85" s="38"/>
      <c r="AC85" s="38"/>
      <c r="AD85" s="38"/>
      <c r="AE85" s="38"/>
      <c r="AF85" s="38"/>
      <c r="AG85" s="38"/>
      <c r="AH85" s="27"/>
      <c r="AI85" s="27"/>
      <c r="AJ85" s="1"/>
      <c r="AK85" s="41"/>
      <c r="AL85" s="44" t="str">
        <f>AK41</f>
        <v>Clubs</v>
      </c>
      <c r="AM85" s="44">
        <f ca="1">AO41</f>
        <v>100</v>
      </c>
      <c r="AN85" s="41"/>
      <c r="AO85" s="41"/>
      <c r="AP85" s="41"/>
      <c r="AQ85" s="41"/>
      <c r="AR85" s="41"/>
      <c r="AS85" s="41"/>
      <c r="AT85" s="41"/>
      <c r="AU85" s="41"/>
      <c r="AV85" s="41"/>
      <c r="AW85" s="41"/>
      <c r="AX85" s="41"/>
      <c r="AY85" s="41"/>
      <c r="AZ85" s="41"/>
      <c r="BA85" s="38"/>
      <c r="BB85" s="38"/>
      <c r="BC85" s="1"/>
      <c r="BD85" s="1"/>
      <c r="BE85" s="1"/>
      <c r="BF85" s="1"/>
      <c r="BG85" s="1"/>
      <c r="BH85" s="1"/>
      <c r="BI85" s="1"/>
      <c r="BJ85" s="38"/>
      <c r="BK85" s="38"/>
      <c r="BL85" s="38"/>
      <c r="BM85" s="38"/>
      <c r="BN85" s="38"/>
      <c r="BO85" s="38"/>
      <c r="BP85" s="3"/>
    </row>
    <row r="86" spans="1:68" ht="15" customHeight="1" x14ac:dyDescent="0.3">
      <c r="A86" s="3"/>
      <c r="B86" s="1"/>
      <c r="C86" s="41"/>
      <c r="D86" s="41"/>
      <c r="E86" s="44" t="str">
        <f>C43</f>
        <v>Ajax</v>
      </c>
      <c r="F86" s="44">
        <f ca="1">G43</f>
        <v>14</v>
      </c>
      <c r="G86" s="41"/>
      <c r="H86" s="41"/>
      <c r="I86" s="41"/>
      <c r="J86" s="41"/>
      <c r="K86" s="41"/>
      <c r="L86" s="41"/>
      <c r="M86" s="41"/>
      <c r="N86" s="41"/>
      <c r="O86" s="41"/>
      <c r="P86" s="41"/>
      <c r="Q86" s="41"/>
      <c r="R86" s="41"/>
      <c r="S86" s="38"/>
      <c r="T86" s="38"/>
      <c r="U86" s="1"/>
      <c r="V86" s="1"/>
      <c r="W86" s="1"/>
      <c r="X86" s="1"/>
      <c r="Y86" s="1"/>
      <c r="Z86" s="1"/>
      <c r="AA86" s="1"/>
      <c r="AB86" s="38"/>
      <c r="AC86" s="38"/>
      <c r="AD86" s="38"/>
      <c r="AE86" s="38"/>
      <c r="AF86" s="38"/>
      <c r="AG86" s="38"/>
      <c r="AH86" s="27"/>
      <c r="AI86" s="27"/>
      <c r="AJ86" s="1"/>
      <c r="AK86" s="41"/>
      <c r="AL86" s="44" t="str">
        <f>AK43</f>
        <v>Spades</v>
      </c>
      <c r="AM86" s="44">
        <f ca="1">AO43</f>
        <v>170</v>
      </c>
      <c r="AN86" s="41"/>
      <c r="AO86" s="41"/>
      <c r="AP86" s="41"/>
      <c r="AQ86" s="41"/>
      <c r="AR86" s="41"/>
      <c r="AS86" s="41"/>
      <c r="AT86" s="41"/>
      <c r="AU86" s="41"/>
      <c r="AV86" s="41"/>
      <c r="AW86" s="41"/>
      <c r="AX86" s="41"/>
      <c r="AY86" s="41"/>
      <c r="AZ86" s="41"/>
      <c r="BA86" s="38"/>
      <c r="BB86" s="38"/>
      <c r="BC86" s="1"/>
      <c r="BD86" s="1"/>
      <c r="BE86" s="1"/>
      <c r="BF86" s="1"/>
      <c r="BG86" s="1"/>
      <c r="BH86" s="1"/>
      <c r="BI86" s="1"/>
      <c r="BJ86" s="38"/>
      <c r="BK86" s="38"/>
      <c r="BL86" s="38"/>
      <c r="BM86" s="38"/>
      <c r="BN86" s="38"/>
      <c r="BO86" s="38"/>
      <c r="BP86" s="3"/>
    </row>
    <row r="87" spans="1:68" ht="15" customHeight="1" x14ac:dyDescent="0.3">
      <c r="A87" s="3"/>
      <c r="B87" s="1"/>
      <c r="C87" s="41"/>
      <c r="D87" s="41"/>
      <c r="E87" s="44" t="str">
        <f>C45</f>
        <v>Bayern Munchen</v>
      </c>
      <c r="F87" s="44">
        <f ca="1">G45</f>
        <v>15</v>
      </c>
      <c r="G87" s="41"/>
      <c r="H87" s="41"/>
      <c r="I87" s="41"/>
      <c r="J87" s="41"/>
      <c r="K87" s="41"/>
      <c r="L87" s="41"/>
      <c r="M87" s="41"/>
      <c r="N87" s="41"/>
      <c r="O87" s="41"/>
      <c r="P87" s="41"/>
      <c r="Q87" s="41"/>
      <c r="R87" s="41"/>
      <c r="S87" s="38"/>
      <c r="T87" s="38"/>
      <c r="U87" s="1"/>
      <c r="V87" s="1"/>
      <c r="W87" s="1"/>
      <c r="X87" s="1"/>
      <c r="Y87" s="1"/>
      <c r="Z87" s="1"/>
      <c r="AA87" s="1"/>
      <c r="AB87" s="38"/>
      <c r="AC87" s="38"/>
      <c r="AD87" s="38"/>
      <c r="AE87" s="38"/>
      <c r="AF87" s="38"/>
      <c r="AG87" s="38"/>
      <c r="AH87" s="27"/>
      <c r="AI87" s="27"/>
      <c r="AJ87" s="1"/>
      <c r="AK87" s="41"/>
      <c r="AL87" s="44" t="str">
        <f>AK45</f>
        <v>Hearts</v>
      </c>
      <c r="AM87" s="44">
        <f ca="1">AO45</f>
        <v>200</v>
      </c>
      <c r="AN87" s="41"/>
      <c r="AO87" s="41"/>
      <c r="AP87" s="41"/>
      <c r="AQ87" s="41"/>
      <c r="AR87" s="41"/>
      <c r="AS87" s="41"/>
      <c r="AT87" s="41"/>
      <c r="AU87" s="41"/>
      <c r="AV87" s="41"/>
      <c r="AW87" s="41"/>
      <c r="AX87" s="41"/>
      <c r="AY87" s="41"/>
      <c r="AZ87" s="41"/>
      <c r="BA87" s="38"/>
      <c r="BB87" s="38"/>
      <c r="BC87" s="1"/>
      <c r="BD87" s="1"/>
      <c r="BE87" s="1"/>
      <c r="BF87" s="1"/>
      <c r="BG87" s="1"/>
      <c r="BH87" s="1"/>
      <c r="BI87" s="1"/>
      <c r="BJ87" s="38"/>
      <c r="BK87" s="38"/>
      <c r="BL87" s="38"/>
      <c r="BM87" s="38"/>
      <c r="BN87" s="38"/>
      <c r="BO87" s="38"/>
      <c r="BP87" s="3"/>
    </row>
    <row r="88" spans="1:68" ht="15" customHeight="1" x14ac:dyDescent="0.3">
      <c r="A88" s="3"/>
      <c r="B88" s="1"/>
      <c r="C88" s="42"/>
      <c r="D88" s="42"/>
      <c r="E88" s="45" t="str">
        <f>C47</f>
        <v>AC Milan</v>
      </c>
      <c r="F88" s="44">
        <f ca="1">G47</f>
        <v>61</v>
      </c>
      <c r="G88" s="42"/>
      <c r="H88" s="42"/>
      <c r="I88" s="42"/>
      <c r="J88" s="42"/>
      <c r="K88" s="42"/>
      <c r="L88" s="42"/>
      <c r="M88" s="42"/>
      <c r="N88" s="42"/>
      <c r="O88" s="42"/>
      <c r="P88" s="42"/>
      <c r="Q88" s="42"/>
      <c r="R88" s="42"/>
      <c r="S88" s="38"/>
      <c r="T88" s="38"/>
      <c r="U88" s="1"/>
      <c r="V88" s="1"/>
      <c r="W88" s="1"/>
      <c r="X88" s="1"/>
      <c r="Y88" s="1"/>
      <c r="Z88" s="1"/>
      <c r="AA88" s="1"/>
      <c r="AB88" s="38"/>
      <c r="AC88" s="38"/>
      <c r="AD88" s="38"/>
      <c r="AE88" s="38"/>
      <c r="AF88" s="38"/>
      <c r="AG88" s="38"/>
      <c r="AH88" s="27"/>
      <c r="AI88" s="27"/>
      <c r="AJ88" s="1"/>
      <c r="AK88" s="42"/>
      <c r="AL88" s="45" t="str">
        <f>AK47</f>
        <v>Diamonds</v>
      </c>
      <c r="AM88" s="45">
        <f ca="1">AO47</f>
        <v>30</v>
      </c>
      <c r="AN88" s="42"/>
      <c r="AO88" s="42"/>
      <c r="AP88" s="42"/>
      <c r="AQ88" s="42"/>
      <c r="AR88" s="42"/>
      <c r="AS88" s="42"/>
      <c r="AT88" s="42"/>
      <c r="AU88" s="42"/>
      <c r="AV88" s="42"/>
      <c r="AW88" s="42"/>
      <c r="AX88" s="42"/>
      <c r="AY88" s="42"/>
      <c r="AZ88" s="42"/>
      <c r="BA88" s="38"/>
      <c r="BB88" s="38"/>
      <c r="BC88" s="1"/>
      <c r="BD88" s="1"/>
      <c r="BE88" s="1"/>
      <c r="BF88" s="1"/>
      <c r="BG88" s="1"/>
      <c r="BH88" s="1"/>
      <c r="BI88" s="1"/>
      <c r="BJ88" s="38"/>
      <c r="BK88" s="38"/>
      <c r="BL88" s="38"/>
      <c r="BM88" s="38"/>
      <c r="BN88" s="38"/>
      <c r="BO88" s="38"/>
      <c r="BP88" s="3"/>
    </row>
    <row r="89" spans="1:68" ht="15" customHeight="1" x14ac:dyDescent="0.3">
      <c r="A89" s="3"/>
      <c r="B89" s="1"/>
      <c r="C89" s="42"/>
      <c r="D89" s="42"/>
      <c r="E89" s="42"/>
      <c r="F89" s="42"/>
      <c r="G89" s="42"/>
      <c r="H89" s="42"/>
      <c r="I89" s="42"/>
      <c r="J89" s="42"/>
      <c r="K89" s="42"/>
      <c r="L89" s="42"/>
      <c r="M89" s="42"/>
      <c r="N89" s="42"/>
      <c r="O89" s="42"/>
      <c r="P89" s="42"/>
      <c r="Q89" s="42"/>
      <c r="R89" s="42"/>
      <c r="S89" s="1"/>
      <c r="T89" s="1"/>
      <c r="U89" s="1"/>
      <c r="V89" s="1"/>
      <c r="W89" s="1"/>
      <c r="X89" s="1"/>
      <c r="Y89" s="1"/>
      <c r="Z89" s="1"/>
      <c r="AA89" s="1"/>
      <c r="AB89" s="1"/>
      <c r="AC89" s="1"/>
      <c r="AD89" s="1"/>
      <c r="AE89" s="1"/>
      <c r="AF89" s="1"/>
      <c r="AG89" s="1"/>
      <c r="AH89" s="3"/>
      <c r="AI89" s="3"/>
      <c r="AJ89" s="1"/>
      <c r="AK89" s="42"/>
      <c r="AL89" s="42"/>
      <c r="AM89" s="42"/>
      <c r="AN89" s="42"/>
      <c r="AO89" s="42"/>
      <c r="AP89" s="42"/>
      <c r="AQ89" s="42"/>
      <c r="AR89" s="42"/>
      <c r="AS89" s="42"/>
      <c r="AT89" s="42"/>
      <c r="AU89" s="42"/>
      <c r="AV89" s="42"/>
      <c r="AW89" s="42"/>
      <c r="AX89" s="42"/>
      <c r="AY89" s="42"/>
      <c r="AZ89" s="42"/>
      <c r="BA89" s="1"/>
      <c r="BB89" s="1"/>
      <c r="BC89" s="1"/>
      <c r="BD89" s="1"/>
      <c r="BE89" s="1"/>
      <c r="BF89" s="1"/>
      <c r="BG89" s="1"/>
      <c r="BH89" s="1"/>
      <c r="BI89" s="1"/>
      <c r="BJ89" s="1"/>
      <c r="BK89" s="1"/>
      <c r="BL89" s="1"/>
      <c r="BM89" s="1"/>
      <c r="BN89" s="1"/>
      <c r="BO89" s="1"/>
      <c r="BP89" s="3"/>
    </row>
    <row r="90" spans="1:68" ht="15" customHeight="1" x14ac:dyDescent="0.3">
      <c r="A90" s="3"/>
      <c r="B90" s="1"/>
      <c r="C90" s="43"/>
      <c r="D90" s="43"/>
      <c r="E90" s="43"/>
      <c r="F90" s="43"/>
      <c r="G90" s="42"/>
      <c r="H90" s="42"/>
      <c r="I90" s="42"/>
      <c r="J90" s="42"/>
      <c r="K90" s="42"/>
      <c r="L90" s="42"/>
      <c r="M90" s="42"/>
      <c r="N90" s="42"/>
      <c r="O90" s="42"/>
      <c r="P90" s="42"/>
      <c r="Q90" s="42"/>
      <c r="R90" s="42"/>
      <c r="S90" s="2"/>
      <c r="T90" s="2"/>
      <c r="U90" s="2"/>
      <c r="V90" s="2"/>
      <c r="W90" s="2"/>
      <c r="X90" s="2"/>
      <c r="Y90" s="1"/>
      <c r="Z90" s="1"/>
      <c r="AA90" s="1"/>
      <c r="AB90" s="2"/>
      <c r="AC90" s="2"/>
      <c r="AD90" s="2"/>
      <c r="AE90" s="2"/>
      <c r="AF90" s="2"/>
      <c r="AG90" s="2"/>
      <c r="AH90" s="4"/>
      <c r="AI90" s="4"/>
      <c r="AJ90" s="1"/>
      <c r="AK90" s="43"/>
      <c r="AL90" s="43"/>
      <c r="AM90" s="43"/>
      <c r="AN90" s="43"/>
      <c r="AO90" s="42"/>
      <c r="AP90" s="42"/>
      <c r="AQ90" s="42"/>
      <c r="AR90" s="42"/>
      <c r="AS90" s="42"/>
      <c r="AT90" s="42"/>
      <c r="AU90" s="42"/>
      <c r="AV90" s="42"/>
      <c r="AW90" s="42"/>
      <c r="AX90" s="42"/>
      <c r="AY90" s="42"/>
      <c r="AZ90" s="42"/>
      <c r="BA90" s="2"/>
      <c r="BB90" s="2"/>
      <c r="BC90" s="2"/>
      <c r="BD90" s="2"/>
      <c r="BE90" s="2"/>
      <c r="BF90" s="2"/>
      <c r="BG90" s="1"/>
      <c r="BH90" s="1"/>
      <c r="BI90" s="1"/>
      <c r="BJ90" s="2"/>
      <c r="BK90" s="2"/>
      <c r="BL90" s="2"/>
      <c r="BM90" s="2"/>
      <c r="BN90" s="2"/>
      <c r="BO90" s="2"/>
      <c r="BP90" s="3"/>
    </row>
    <row r="91" spans="1:68" ht="15" customHeight="1" x14ac:dyDescent="0.3">
      <c r="A91" s="3"/>
      <c r="B91" s="1"/>
      <c r="C91" s="43"/>
      <c r="D91" s="43"/>
      <c r="E91" s="43"/>
      <c r="F91" s="43"/>
      <c r="G91" s="42"/>
      <c r="H91" s="42"/>
      <c r="I91" s="42"/>
      <c r="J91" s="42"/>
      <c r="K91" s="42"/>
      <c r="L91" s="42"/>
      <c r="M91" s="42"/>
      <c r="N91" s="42"/>
      <c r="O91" s="42"/>
      <c r="P91" s="42"/>
      <c r="Q91" s="42"/>
      <c r="R91" s="42"/>
      <c r="S91" s="39"/>
      <c r="T91" s="39"/>
      <c r="U91" s="39"/>
      <c r="V91" s="39"/>
      <c r="W91" s="39"/>
      <c r="X91" s="39"/>
      <c r="Y91" s="1"/>
      <c r="Z91" s="1"/>
      <c r="AA91" s="1"/>
      <c r="AB91" s="39"/>
      <c r="AC91" s="39"/>
      <c r="AD91" s="39"/>
      <c r="AE91" s="39"/>
      <c r="AF91" s="39"/>
      <c r="AG91" s="39"/>
      <c r="AH91" s="28"/>
      <c r="AI91" s="28"/>
      <c r="AJ91" s="1"/>
      <c r="AK91" s="43"/>
      <c r="AL91" s="43"/>
      <c r="AM91" s="43"/>
      <c r="AN91" s="43"/>
      <c r="AO91" s="42"/>
      <c r="AP91" s="42"/>
      <c r="AQ91" s="42"/>
      <c r="AR91" s="42"/>
      <c r="AS91" s="42"/>
      <c r="AT91" s="42"/>
      <c r="AU91" s="42"/>
      <c r="AV91" s="42"/>
      <c r="AW91" s="42"/>
      <c r="AX91" s="42"/>
      <c r="AY91" s="42"/>
      <c r="AZ91" s="42"/>
      <c r="BA91" s="39"/>
      <c r="BB91" s="39"/>
      <c r="BC91" s="39"/>
      <c r="BD91" s="39"/>
      <c r="BE91" s="39"/>
      <c r="BF91" s="39"/>
      <c r="BG91" s="1"/>
      <c r="BH91" s="1"/>
      <c r="BI91" s="1"/>
      <c r="BJ91" s="39"/>
      <c r="BK91" s="39"/>
      <c r="BL91" s="39"/>
      <c r="BM91" s="39"/>
      <c r="BN91" s="39"/>
      <c r="BO91" s="39"/>
      <c r="BP91" s="3"/>
    </row>
    <row r="92" spans="1:68" ht="15" customHeight="1" x14ac:dyDescent="0.3">
      <c r="A92" s="3"/>
      <c r="B92" s="1"/>
      <c r="C92" s="43"/>
      <c r="D92" s="43"/>
      <c r="E92" s="43"/>
      <c r="F92" s="43"/>
      <c r="G92" s="42"/>
      <c r="H92" s="42"/>
      <c r="I92" s="42"/>
      <c r="J92" s="42"/>
      <c r="K92" s="42"/>
      <c r="L92" s="42"/>
      <c r="M92" s="42"/>
      <c r="N92" s="42"/>
      <c r="O92" s="42"/>
      <c r="P92" s="42"/>
      <c r="Q92" s="42"/>
      <c r="R92" s="42"/>
      <c r="S92" s="39"/>
      <c r="T92" s="39"/>
      <c r="U92" s="39"/>
      <c r="V92" s="39"/>
      <c r="W92" s="39"/>
      <c r="X92" s="39"/>
      <c r="Y92" s="1"/>
      <c r="Z92" s="1"/>
      <c r="AA92" s="1"/>
      <c r="AB92" s="39"/>
      <c r="AC92" s="39"/>
      <c r="AD92" s="39"/>
      <c r="AE92" s="39"/>
      <c r="AF92" s="39"/>
      <c r="AG92" s="39"/>
      <c r="AH92" s="28"/>
      <c r="AI92" s="28"/>
      <c r="AJ92" s="1"/>
      <c r="AK92" s="43"/>
      <c r="AL92" s="43"/>
      <c r="AM92" s="43"/>
      <c r="AN92" s="43"/>
      <c r="AO92" s="42"/>
      <c r="AP92" s="42"/>
      <c r="AQ92" s="42"/>
      <c r="AR92" s="42"/>
      <c r="AS92" s="42"/>
      <c r="AT92" s="42"/>
      <c r="AU92" s="42"/>
      <c r="AV92" s="42"/>
      <c r="AW92" s="42"/>
      <c r="AX92" s="42"/>
      <c r="AY92" s="42"/>
      <c r="AZ92" s="42"/>
      <c r="BA92" s="39"/>
      <c r="BB92" s="39"/>
      <c r="BC92" s="39"/>
      <c r="BD92" s="39"/>
      <c r="BE92" s="39"/>
      <c r="BF92" s="39"/>
      <c r="BG92" s="1"/>
      <c r="BH92" s="1"/>
      <c r="BI92" s="1"/>
      <c r="BJ92" s="39"/>
      <c r="BK92" s="39"/>
      <c r="BL92" s="39"/>
      <c r="BM92" s="39"/>
      <c r="BN92" s="39"/>
      <c r="BO92" s="39"/>
      <c r="BP92" s="3"/>
    </row>
    <row r="93" spans="1:68" ht="15" customHeight="1" x14ac:dyDescent="0.3">
      <c r="A93" s="3"/>
      <c r="B93" s="1"/>
      <c r="C93" s="43"/>
      <c r="D93" s="43"/>
      <c r="E93" s="43"/>
      <c r="F93" s="43"/>
      <c r="G93" s="42"/>
      <c r="H93" s="42"/>
      <c r="I93" s="42"/>
      <c r="J93" s="42"/>
      <c r="K93" s="42"/>
      <c r="L93" s="42"/>
      <c r="M93" s="42"/>
      <c r="N93" s="42"/>
      <c r="O93" s="42"/>
      <c r="P93" s="42"/>
      <c r="Q93" s="42"/>
      <c r="R93" s="42"/>
      <c r="S93" s="39"/>
      <c r="T93" s="39"/>
      <c r="U93" s="39"/>
      <c r="V93" s="39"/>
      <c r="W93" s="39"/>
      <c r="X93" s="39"/>
      <c r="Y93" s="1"/>
      <c r="Z93" s="1"/>
      <c r="AA93" s="1"/>
      <c r="AB93" s="39"/>
      <c r="AC93" s="39"/>
      <c r="AD93" s="39"/>
      <c r="AE93" s="39"/>
      <c r="AF93" s="39"/>
      <c r="AG93" s="39"/>
      <c r="AH93" s="28"/>
      <c r="AI93" s="28"/>
      <c r="AJ93" s="1"/>
      <c r="AK93" s="43"/>
      <c r="AL93" s="43"/>
      <c r="AM93" s="43"/>
      <c r="AN93" s="43"/>
      <c r="AO93" s="42"/>
      <c r="AP93" s="42"/>
      <c r="AQ93" s="42"/>
      <c r="AR93" s="42"/>
      <c r="AS93" s="42"/>
      <c r="AT93" s="42"/>
      <c r="AU93" s="42"/>
      <c r="AV93" s="42"/>
      <c r="AW93" s="42"/>
      <c r="AX93" s="42"/>
      <c r="AY93" s="42"/>
      <c r="AZ93" s="42"/>
      <c r="BA93" s="39"/>
      <c r="BB93" s="39"/>
      <c r="BC93" s="39"/>
      <c r="BD93" s="39"/>
      <c r="BE93" s="39"/>
      <c r="BF93" s="39"/>
      <c r="BG93" s="1"/>
      <c r="BH93" s="1"/>
      <c r="BI93" s="1"/>
      <c r="BJ93" s="39"/>
      <c r="BK93" s="39"/>
      <c r="BL93" s="39"/>
      <c r="BM93" s="39"/>
      <c r="BN93" s="39"/>
      <c r="BO93" s="39"/>
      <c r="BP93" s="3"/>
    </row>
    <row r="94" spans="1:68" ht="15" customHeight="1" x14ac:dyDescent="0.3">
      <c r="A94" s="3"/>
      <c r="B94" s="1"/>
      <c r="C94" s="43"/>
      <c r="D94" s="43"/>
      <c r="E94" s="43"/>
      <c r="F94" s="43"/>
      <c r="G94" s="42"/>
      <c r="H94" s="42"/>
      <c r="I94" s="42"/>
      <c r="J94" s="42"/>
      <c r="K94" s="42"/>
      <c r="L94" s="42"/>
      <c r="M94" s="42"/>
      <c r="N94" s="42"/>
      <c r="O94" s="42"/>
      <c r="P94" s="42"/>
      <c r="Q94" s="42"/>
      <c r="R94" s="42"/>
      <c r="S94" s="2"/>
      <c r="T94" s="2"/>
      <c r="U94" s="2"/>
      <c r="V94" s="2"/>
      <c r="W94" s="2"/>
      <c r="X94" s="2"/>
      <c r="Y94" s="1"/>
      <c r="Z94" s="1"/>
      <c r="AA94" s="1"/>
      <c r="AB94" s="2"/>
      <c r="AC94" s="2"/>
      <c r="AD94" s="2"/>
      <c r="AE94" s="2"/>
      <c r="AF94" s="2"/>
      <c r="AG94" s="2"/>
      <c r="AH94" s="4"/>
      <c r="AI94" s="4"/>
      <c r="AJ94" s="1"/>
      <c r="AK94" s="43"/>
      <c r="AL94" s="43"/>
      <c r="AM94" s="43"/>
      <c r="AN94" s="43"/>
      <c r="AO94" s="42"/>
      <c r="AP94" s="42"/>
      <c r="AQ94" s="42"/>
      <c r="AR94" s="42"/>
      <c r="AS94" s="42"/>
      <c r="AT94" s="42"/>
      <c r="AU94" s="42"/>
      <c r="AV94" s="42"/>
      <c r="AW94" s="42"/>
      <c r="AX94" s="42"/>
      <c r="AY94" s="42"/>
      <c r="AZ94" s="42"/>
      <c r="BA94" s="2"/>
      <c r="BB94" s="2"/>
      <c r="BC94" s="2"/>
      <c r="BD94" s="2"/>
      <c r="BE94" s="2"/>
      <c r="BF94" s="2"/>
      <c r="BG94" s="1"/>
      <c r="BH94" s="1"/>
      <c r="BI94" s="1"/>
      <c r="BJ94" s="2"/>
      <c r="BK94" s="2"/>
      <c r="BL94" s="2"/>
      <c r="BM94" s="2"/>
      <c r="BN94" s="2"/>
      <c r="BO94" s="2"/>
      <c r="BP94" s="3"/>
    </row>
    <row r="95" spans="1:68" ht="15" customHeight="1" x14ac:dyDescent="0.3">
      <c r="A95" s="3"/>
      <c r="B95" s="1"/>
      <c r="C95" s="43"/>
      <c r="D95" s="43"/>
      <c r="E95" s="43"/>
      <c r="F95" s="43"/>
      <c r="G95" s="42"/>
      <c r="H95" s="42"/>
      <c r="I95" s="42"/>
      <c r="J95" s="42"/>
      <c r="K95" s="42"/>
      <c r="L95" s="42"/>
      <c r="M95" s="42"/>
      <c r="N95" s="42"/>
      <c r="O95" s="42"/>
      <c r="P95" s="42"/>
      <c r="Q95" s="42"/>
      <c r="R95" s="42"/>
      <c r="S95" s="39"/>
      <c r="T95" s="39"/>
      <c r="U95" s="39"/>
      <c r="V95" s="39"/>
      <c r="W95" s="39"/>
      <c r="X95" s="39"/>
      <c r="Y95" s="1"/>
      <c r="Z95" s="1"/>
      <c r="AA95" s="1"/>
      <c r="AB95" s="39"/>
      <c r="AC95" s="39"/>
      <c r="AD95" s="39"/>
      <c r="AE95" s="39"/>
      <c r="AF95" s="39"/>
      <c r="AG95" s="39"/>
      <c r="AH95" s="28"/>
      <c r="AI95" s="28"/>
      <c r="AJ95" s="1"/>
      <c r="AK95" s="43"/>
      <c r="AL95" s="43"/>
      <c r="AM95" s="43"/>
      <c r="AN95" s="43"/>
      <c r="AO95" s="42"/>
      <c r="AP95" s="42"/>
      <c r="AQ95" s="42"/>
      <c r="AR95" s="42"/>
      <c r="AS95" s="42"/>
      <c r="AT95" s="42"/>
      <c r="AU95" s="42"/>
      <c r="AV95" s="42"/>
      <c r="AW95" s="42"/>
      <c r="AX95" s="42"/>
      <c r="AY95" s="42"/>
      <c r="AZ95" s="42"/>
      <c r="BA95" s="39"/>
      <c r="BB95" s="39"/>
      <c r="BC95" s="39"/>
      <c r="BD95" s="39"/>
      <c r="BE95" s="39"/>
      <c r="BF95" s="39"/>
      <c r="BG95" s="1"/>
      <c r="BH95" s="1"/>
      <c r="BI95" s="1"/>
      <c r="BJ95" s="39"/>
      <c r="BK95" s="39"/>
      <c r="BL95" s="39"/>
      <c r="BM95" s="39"/>
      <c r="BN95" s="39"/>
      <c r="BO95" s="39"/>
      <c r="BP95" s="3"/>
    </row>
    <row r="96" spans="1:68" ht="15" customHeight="1" x14ac:dyDescent="0.3">
      <c r="A96" s="3"/>
      <c r="B96" s="1"/>
      <c r="C96" s="43"/>
      <c r="D96" s="43"/>
      <c r="E96" s="43"/>
      <c r="F96" s="43"/>
      <c r="G96" s="42"/>
      <c r="H96" s="42"/>
      <c r="I96" s="42"/>
      <c r="J96" s="42"/>
      <c r="K96" s="42"/>
      <c r="L96" s="42"/>
      <c r="M96" s="42"/>
      <c r="N96" s="42"/>
      <c r="O96" s="42"/>
      <c r="P96" s="42"/>
      <c r="Q96" s="42"/>
      <c r="R96" s="42"/>
      <c r="S96" s="39"/>
      <c r="T96" s="39"/>
      <c r="U96" s="39"/>
      <c r="V96" s="39"/>
      <c r="W96" s="39"/>
      <c r="X96" s="39"/>
      <c r="Y96" s="1"/>
      <c r="Z96" s="1"/>
      <c r="AA96" s="1"/>
      <c r="AB96" s="39"/>
      <c r="AC96" s="39"/>
      <c r="AD96" s="39"/>
      <c r="AE96" s="39"/>
      <c r="AF96" s="39"/>
      <c r="AG96" s="39"/>
      <c r="AH96" s="28"/>
      <c r="AI96" s="28"/>
      <c r="AJ96" s="1"/>
      <c r="AK96" s="43"/>
      <c r="AL96" s="43"/>
      <c r="AM96" s="43"/>
      <c r="AN96" s="43"/>
      <c r="AO96" s="42"/>
      <c r="AP96" s="42"/>
      <c r="AQ96" s="42"/>
      <c r="AR96" s="42"/>
      <c r="AS96" s="42"/>
      <c r="AT96" s="42"/>
      <c r="AU96" s="42"/>
      <c r="AV96" s="42"/>
      <c r="AW96" s="42"/>
      <c r="AX96" s="42"/>
      <c r="AY96" s="42"/>
      <c r="AZ96" s="42"/>
      <c r="BA96" s="39"/>
      <c r="BB96" s="39"/>
      <c r="BC96" s="39"/>
      <c r="BD96" s="39"/>
      <c r="BE96" s="39"/>
      <c r="BF96" s="39"/>
      <c r="BG96" s="1"/>
      <c r="BH96" s="1"/>
      <c r="BI96" s="1"/>
      <c r="BJ96" s="39"/>
      <c r="BK96" s="39"/>
      <c r="BL96" s="39"/>
      <c r="BM96" s="39"/>
      <c r="BN96" s="39"/>
      <c r="BO96" s="39"/>
      <c r="BP96" s="3"/>
    </row>
    <row r="97" spans="1:68" ht="4.95" customHeight="1" x14ac:dyDescent="0.3">
      <c r="A97" s="3"/>
      <c r="B97" s="1"/>
      <c r="C97" s="43"/>
      <c r="D97" s="43"/>
      <c r="E97" s="43"/>
      <c r="F97" s="43"/>
      <c r="G97" s="42"/>
      <c r="H97" s="42"/>
      <c r="I97" s="42"/>
      <c r="J97" s="42"/>
      <c r="K97" s="42"/>
      <c r="L97" s="42"/>
      <c r="M97" s="42"/>
      <c r="N97" s="42"/>
      <c r="O97" s="42"/>
      <c r="P97" s="42"/>
      <c r="Q97" s="42"/>
      <c r="R97" s="42"/>
      <c r="S97" s="39"/>
      <c r="T97" s="39"/>
      <c r="U97" s="39"/>
      <c r="V97" s="39"/>
      <c r="W97" s="39"/>
      <c r="X97" s="39"/>
      <c r="Y97" s="1"/>
      <c r="Z97" s="1"/>
      <c r="AA97" s="1"/>
      <c r="AB97" s="39"/>
      <c r="AC97" s="39"/>
      <c r="AD97" s="39"/>
      <c r="AE97" s="39"/>
      <c r="AF97" s="39"/>
      <c r="AG97" s="39"/>
      <c r="AH97" s="28"/>
      <c r="AI97" s="28"/>
      <c r="AJ97" s="1"/>
      <c r="AK97" s="43"/>
      <c r="AL97" s="43"/>
      <c r="AM97" s="43"/>
      <c r="AN97" s="43"/>
      <c r="AO97" s="42"/>
      <c r="AP97" s="42"/>
      <c r="AQ97" s="42"/>
      <c r="AR97" s="42"/>
      <c r="AS97" s="42"/>
      <c r="AT97" s="42"/>
      <c r="AU97" s="42"/>
      <c r="AV97" s="42"/>
      <c r="AW97" s="42"/>
      <c r="AX97" s="42"/>
      <c r="AY97" s="42"/>
      <c r="AZ97" s="42"/>
      <c r="BA97" s="39"/>
      <c r="BB97" s="39"/>
      <c r="BC97" s="39"/>
      <c r="BD97" s="39"/>
      <c r="BE97" s="39"/>
      <c r="BF97" s="39"/>
      <c r="BG97" s="1"/>
      <c r="BH97" s="1"/>
      <c r="BI97" s="1"/>
      <c r="BJ97" s="39"/>
      <c r="BK97" s="39"/>
      <c r="BL97" s="39"/>
      <c r="BM97" s="39"/>
      <c r="BN97" s="39"/>
      <c r="BO97" s="39"/>
      <c r="BP97" s="3"/>
    </row>
  </sheetData>
  <sheetProtection algorithmName="SHA-512" hashValue="mHnfs+yuiU2oYjLqn5KU1uNayNUyjtUxE7ONDCjhDjeL5UwqXakBvMR5O0wyUUx3rBs17YyCO4Kp+NryuwO5qA==" saltValue="xPRwetSrLd9sP8RKNT5DOw==" spinCount="100000" sheet="1" objects="1" scenarios="1"/>
  <mergeCells count="85">
    <mergeCell ref="AK47:AN48"/>
    <mergeCell ref="AO47:AT48"/>
    <mergeCell ref="AU47:AZ48"/>
    <mergeCell ref="AK43:AN44"/>
    <mergeCell ref="AO43:AT44"/>
    <mergeCell ref="AU43:AZ44"/>
    <mergeCell ref="AK45:AN46"/>
    <mergeCell ref="AO45:AT46"/>
    <mergeCell ref="AU45:AZ46"/>
    <mergeCell ref="AK36:AZ38"/>
    <mergeCell ref="AK39:AN40"/>
    <mergeCell ref="AO39:AT40"/>
    <mergeCell ref="AU39:AZ40"/>
    <mergeCell ref="AK41:AN42"/>
    <mergeCell ref="AO41:AT42"/>
    <mergeCell ref="AU41:AZ42"/>
    <mergeCell ref="AK31:AN32"/>
    <mergeCell ref="AO31:AT32"/>
    <mergeCell ref="AU31:AZ32"/>
    <mergeCell ref="AK33:AN34"/>
    <mergeCell ref="AO33:AT34"/>
    <mergeCell ref="AU33:AZ34"/>
    <mergeCell ref="AK27:AN28"/>
    <mergeCell ref="AO27:AT28"/>
    <mergeCell ref="AU27:AZ28"/>
    <mergeCell ref="AK29:AN30"/>
    <mergeCell ref="AO29:AT30"/>
    <mergeCell ref="AU29:AZ30"/>
    <mergeCell ref="C47:F48"/>
    <mergeCell ref="G47:L48"/>
    <mergeCell ref="M47:R48"/>
    <mergeCell ref="AK8:AZ10"/>
    <mergeCell ref="AK11:AN12"/>
    <mergeCell ref="AO11:AT12"/>
    <mergeCell ref="AU11:AZ12"/>
    <mergeCell ref="AK13:AN14"/>
    <mergeCell ref="AO13:AT14"/>
    <mergeCell ref="AU13:AZ14"/>
    <mergeCell ref="AK15:AN16"/>
    <mergeCell ref="AO15:AT16"/>
    <mergeCell ref="AU15:AZ16"/>
    <mergeCell ref="AK17:AN18"/>
    <mergeCell ref="AO17:AT18"/>
    <mergeCell ref="AU17:AZ18"/>
    <mergeCell ref="C43:F44"/>
    <mergeCell ref="G43:L44"/>
    <mergeCell ref="M43:R44"/>
    <mergeCell ref="C45:F46"/>
    <mergeCell ref="G45:L46"/>
    <mergeCell ref="M45:R46"/>
    <mergeCell ref="C36:R38"/>
    <mergeCell ref="C39:F40"/>
    <mergeCell ref="G39:L40"/>
    <mergeCell ref="M39:R40"/>
    <mergeCell ref="C41:F42"/>
    <mergeCell ref="G41:L42"/>
    <mergeCell ref="M41:R42"/>
    <mergeCell ref="M29:R30"/>
    <mergeCell ref="M31:R32"/>
    <mergeCell ref="M33:R34"/>
    <mergeCell ref="C25:F26"/>
    <mergeCell ref="C29:F30"/>
    <mergeCell ref="C31:F32"/>
    <mergeCell ref="C33:F34"/>
    <mergeCell ref="G27:L28"/>
    <mergeCell ref="G29:L30"/>
    <mergeCell ref="G31:L32"/>
    <mergeCell ref="G33:L34"/>
    <mergeCell ref="C27:F28"/>
    <mergeCell ref="E50:AA54"/>
    <mergeCell ref="AM50:BI54"/>
    <mergeCell ref="AM1:BI5"/>
    <mergeCell ref="C8:R19"/>
    <mergeCell ref="E1:AA5"/>
    <mergeCell ref="C22:R24"/>
    <mergeCell ref="G25:L26"/>
    <mergeCell ref="M25:R26"/>
    <mergeCell ref="AK19:AN20"/>
    <mergeCell ref="AO19:AT20"/>
    <mergeCell ref="AU19:AZ20"/>
    <mergeCell ref="AK22:AZ24"/>
    <mergeCell ref="AK25:AN26"/>
    <mergeCell ref="AO25:AT26"/>
    <mergeCell ref="AU25:AZ26"/>
    <mergeCell ref="M27:R28"/>
  </mergeCells>
  <hyperlinks>
    <hyperlink ref="A1" location="Contents!A1" display="Go Back" xr:uid="{00000000-0004-0000-2C00-000000000000}"/>
  </hyperlinks>
  <pageMargins left="0.25" right="0.25"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79998168889431442"/>
  </sheetPr>
  <dimension ref="A1:AL98"/>
  <sheetViews>
    <sheetView zoomScale="85" zoomScaleNormal="85" workbookViewId="0"/>
  </sheetViews>
  <sheetFormatPr defaultColWidth="2.88671875" defaultRowHeight="14.4" x14ac:dyDescent="0.3"/>
  <cols>
    <col min="1" max="3" width="2.88671875" customWidth="1"/>
    <col min="5" max="8" width="2.88671875" customWidth="1"/>
    <col min="12" max="12" width="2.88671875" customWidth="1"/>
    <col min="14" max="16" width="2.88671875" customWidth="1"/>
    <col min="21" max="21" width="2.88671875" customWidth="1"/>
    <col min="23" max="25" width="2.88671875" customWidth="1"/>
    <col min="28" max="33" width="2.88671875" customWidth="1"/>
  </cols>
  <sheetData>
    <row r="1" spans="1:35"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5" x14ac:dyDescent="0.3">
      <c r="A2" s="6"/>
      <c r="B2" s="6"/>
      <c r="C2" s="6"/>
      <c r="D2" s="241" t="s">
        <v>265</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35"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35"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35"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35"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35"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x14ac:dyDescent="0.3">
      <c r="A8" s="6"/>
      <c r="B8" s="6"/>
      <c r="C8" s="6"/>
      <c r="D8" s="5" t="s">
        <v>0</v>
      </c>
      <c r="E8" s="8">
        <f ca="1">RANDBETWEEN(5,10)</f>
        <v>10</v>
      </c>
      <c r="F8" s="8">
        <f ca="1">RANDBETWEEN(1,5)</f>
        <v>1</v>
      </c>
      <c r="G8" s="8">
        <f ca="1">RANDBETWEEN(5,12)</f>
        <v>5</v>
      </c>
      <c r="H8" s="8">
        <f ca="1">RANDBETWEEN(1,8)</f>
        <v>3</v>
      </c>
      <c r="I8" s="8">
        <f ca="1">J8-SUM(E8:H8)</f>
        <v>16</v>
      </c>
      <c r="J8" s="8">
        <f ca="1">(COUNT(E8:H8)+1)*RANDBETWEEN(5,8)</f>
        <v>35</v>
      </c>
      <c r="K8" s="8"/>
      <c r="L8" s="8"/>
      <c r="M8" s="5" t="s">
        <v>1</v>
      </c>
      <c r="N8" s="8"/>
      <c r="O8" s="8">
        <f ca="1">RANDBETWEEN(3,8)/10</f>
        <v>0.5</v>
      </c>
      <c r="P8" s="8">
        <f ca="1">RANDBETWEEN(5,12)/10</f>
        <v>0.5</v>
      </c>
      <c r="Q8" s="8">
        <f ca="1">RANDBETWEEN(1,9)/10</f>
        <v>0.1</v>
      </c>
      <c r="R8" s="8">
        <f ca="1">S8-SUM(N8:Q8)</f>
        <v>1.6999999999999997</v>
      </c>
      <c r="S8" s="8">
        <f ca="1">(COUNT(N8:Q8)+1)*RANDBETWEEN(5,8)/10</f>
        <v>2.8</v>
      </c>
      <c r="T8" s="8"/>
      <c r="U8" s="5"/>
      <c r="V8" s="5" t="s">
        <v>2</v>
      </c>
      <c r="W8" s="8">
        <f ca="1">RANDBETWEEN(-10,15)</f>
        <v>7</v>
      </c>
      <c r="X8" s="8">
        <f ca="1">RANDBETWEEN(-10,15)</f>
        <v>2</v>
      </c>
      <c r="Y8" s="8">
        <f ca="1">RANDBETWEEN(-10,15)</f>
        <v>8</v>
      </c>
      <c r="Z8" s="8">
        <f ca="1">RANDBETWEEN(-10,15)</f>
        <v>5</v>
      </c>
      <c r="AA8" s="8">
        <f ca="1">RANDBETWEEN(-10,15)</f>
        <v>15</v>
      </c>
      <c r="AB8" s="8">
        <f ca="1">AC8-SUM(W8:AA8)</f>
        <v>-43</v>
      </c>
      <c r="AC8" s="8">
        <f ca="1">(COUNT(W8:AA8)+1)*RANDBETWEEN(-4,3)</f>
        <v>-6</v>
      </c>
      <c r="AD8" s="8"/>
      <c r="AE8" s="8"/>
      <c r="AF8" s="6"/>
      <c r="AG8" s="6"/>
      <c r="AH8" s="6"/>
      <c r="AI8" s="48"/>
    </row>
    <row r="9" spans="1:35" ht="15" customHeight="1" x14ac:dyDescent="0.3">
      <c r="A9" s="6"/>
      <c r="B9" s="6"/>
      <c r="C9" s="6"/>
      <c r="D9" s="272" t="str">
        <f ca="1">CONCATENATE(E8,", ",F8,", ",G8,", ",H8,", ",I8)</f>
        <v>10, 1, 5, 3, 16</v>
      </c>
      <c r="E9" s="272"/>
      <c r="F9" s="272"/>
      <c r="G9" s="272"/>
      <c r="H9" s="272"/>
      <c r="I9" s="272"/>
      <c r="J9" s="272"/>
      <c r="K9" s="272"/>
      <c r="L9" s="272"/>
      <c r="M9" s="272" t="str">
        <f ca="1">CONCATENATE(O8,", ",P8,", ",Q8,", ",R8)</f>
        <v>0.5, 0.5, 0.1, 1.7</v>
      </c>
      <c r="N9" s="272"/>
      <c r="O9" s="272"/>
      <c r="P9" s="272"/>
      <c r="Q9" s="272"/>
      <c r="R9" s="272"/>
      <c r="S9" s="272"/>
      <c r="T9" s="272"/>
      <c r="U9" s="272"/>
      <c r="V9" s="272" t="str">
        <f ca="1">CONCATENATE(W8,", ",X8,", ",Y8,", ",Z8,", ",AA8,", ",AB8)</f>
        <v>7, 2, 8, 5, 15, -43</v>
      </c>
      <c r="W9" s="272"/>
      <c r="X9" s="272"/>
      <c r="Y9" s="272"/>
      <c r="Z9" s="272"/>
      <c r="AA9" s="272"/>
      <c r="AB9" s="272"/>
      <c r="AC9" s="272"/>
      <c r="AD9" s="272"/>
      <c r="AE9" s="51"/>
      <c r="AF9" s="6"/>
      <c r="AG9" s="6"/>
      <c r="AH9" s="6"/>
      <c r="AI9" s="48"/>
    </row>
    <row r="10" spans="1:35" ht="15" customHeight="1" x14ac:dyDescent="0.3">
      <c r="A10" s="6"/>
      <c r="B10" s="6"/>
      <c r="C10" s="6"/>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51"/>
      <c r="AF10" s="6"/>
      <c r="AG10" s="6"/>
      <c r="AH10" s="6"/>
      <c r="AI10" s="48"/>
    </row>
    <row r="11" spans="1:35" ht="15" customHeight="1" x14ac:dyDescent="0.3">
      <c r="A11" s="6"/>
      <c r="B11" s="6"/>
      <c r="C11" s="6"/>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51"/>
      <c r="AF11" s="6"/>
      <c r="AG11" s="6"/>
      <c r="AH11" s="6"/>
      <c r="AI11" s="48"/>
    </row>
    <row r="12" spans="1:35" ht="15" customHeight="1" x14ac:dyDescent="0.3">
      <c r="A12" s="6"/>
      <c r="B12" s="6"/>
      <c r="C12" s="6"/>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51"/>
      <c r="AF12" s="6"/>
      <c r="AG12" s="6"/>
      <c r="AH12" s="6"/>
      <c r="AI12" s="48"/>
    </row>
    <row r="13" spans="1:35" ht="14.4" customHeight="1" x14ac:dyDescent="0.3">
      <c r="A13" s="6"/>
      <c r="B13" s="6"/>
      <c r="C13" s="6"/>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5"/>
      <c r="AF13" s="6"/>
      <c r="AG13" s="6"/>
      <c r="AH13" s="6"/>
      <c r="AI13" s="48"/>
    </row>
    <row r="14" spans="1:35" ht="15" customHeight="1" x14ac:dyDescent="0.3">
      <c r="A14" s="6"/>
      <c r="B14" s="6"/>
      <c r="C14" s="6"/>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51"/>
      <c r="AF14" s="6"/>
      <c r="AG14" s="6"/>
      <c r="AH14" s="6"/>
      <c r="AI14" s="48"/>
    </row>
    <row r="15" spans="1:35" ht="15" customHeight="1" x14ac:dyDescent="0.3">
      <c r="A15" s="6"/>
      <c r="B15" s="6"/>
      <c r="C15" s="6"/>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51"/>
      <c r="AF15" s="6"/>
      <c r="AG15" s="6"/>
      <c r="AH15" s="6"/>
      <c r="AI15" s="48"/>
    </row>
    <row r="16" spans="1:35" ht="15" customHeight="1" x14ac:dyDescent="0.3">
      <c r="A16" s="6"/>
      <c r="B16" s="6"/>
      <c r="C16" s="9">
        <f ca="1">RANDBETWEEN(-6,5)/10*(COUNT(E16:K16)+1)</f>
        <v>-2.4</v>
      </c>
      <c r="D16" s="5" t="s">
        <v>3</v>
      </c>
      <c r="E16" s="8">
        <f ca="1">RANDBETWEEN(-11,35)/10</f>
        <v>0.8</v>
      </c>
      <c r="F16" s="8">
        <f ca="1">RANDBETWEEN(-11,35)/10</f>
        <v>0.7</v>
      </c>
      <c r="G16" s="8">
        <f ca="1">RANDBETWEEN(-21,35)/10</f>
        <v>0.8</v>
      </c>
      <c r="H16" s="8">
        <f ca="1">RANDBETWEEN(-11,15)/10</f>
        <v>0.9</v>
      </c>
      <c r="I16" s="8">
        <f ca="1">RANDBETWEEN(-31,5)/10</f>
        <v>-0.8</v>
      </c>
      <c r="J16" s="8">
        <f ca="1">RANDBETWEEN(-11,25)/10</f>
        <v>1.9</v>
      </c>
      <c r="K16" s="8">
        <f ca="1">RANDBETWEEN(11,35)/10</f>
        <v>2.9</v>
      </c>
      <c r="L16" s="9">
        <f ca="1">C16-SUM(E16:J16)</f>
        <v>-6.6999999999999993</v>
      </c>
      <c r="M16" s="5" t="s">
        <v>4</v>
      </c>
      <c r="N16" s="8">
        <f ca="1">RANDBETWEEN(3,10)</f>
        <v>8</v>
      </c>
      <c r="O16" s="8">
        <f ca="1">RANDBETWEEN(2,9)</f>
        <v>4</v>
      </c>
      <c r="P16" s="8">
        <f ca="1">RANDBETWEEN(3,8)</f>
        <v>6</v>
      </c>
      <c r="Q16" s="8">
        <f ca="1">RANDBETWEEN(3,8)</f>
        <v>4</v>
      </c>
      <c r="R16" s="8">
        <f ca="1">S16-SUM(N16:Q16)</f>
        <v>8</v>
      </c>
      <c r="S16" s="8">
        <f ca="1">(COUNT(N16:Q16)+1)*RANDBETWEEN(5,8)</f>
        <v>30</v>
      </c>
      <c r="T16" s="8"/>
      <c r="U16" s="8"/>
      <c r="V16" s="5" t="s">
        <v>5</v>
      </c>
      <c r="W16" s="8">
        <f t="shared" ref="W16:AC16" ca="1" si="0">RANDBETWEEN(-11,35)/10</f>
        <v>1.8</v>
      </c>
      <c r="X16" s="8">
        <f t="shared" ca="1" si="0"/>
        <v>3.3</v>
      </c>
      <c r="Y16" s="8">
        <f t="shared" ca="1" si="0"/>
        <v>2.9</v>
      </c>
      <c r="Z16" s="8">
        <f t="shared" ca="1" si="0"/>
        <v>1.1000000000000001</v>
      </c>
      <c r="AA16" s="8">
        <f t="shared" ca="1" si="0"/>
        <v>-1</v>
      </c>
      <c r="AB16" s="8">
        <f t="shared" ca="1" si="0"/>
        <v>3</v>
      </c>
      <c r="AC16" s="8">
        <f t="shared" ca="1" si="0"/>
        <v>2.5</v>
      </c>
      <c r="AD16" s="9">
        <f ca="1">AF16-SUM(W16:AB16)</f>
        <v>3.3000000000000007</v>
      </c>
      <c r="AE16" s="145"/>
      <c r="AF16" s="9">
        <f ca="1">RANDBETWEEN(-11,35)/10*(COUNT(W16:AC16)+1)</f>
        <v>14.4</v>
      </c>
      <c r="AG16" s="6"/>
      <c r="AH16" s="6"/>
      <c r="AI16" s="48"/>
    </row>
    <row r="17" spans="1:35" ht="15" customHeight="1" x14ac:dyDescent="0.3">
      <c r="A17" s="6"/>
      <c r="B17" s="6"/>
      <c r="C17" s="6"/>
      <c r="D17" s="272" t="str">
        <f ca="1">CONCATENATE(E16,", ",F16,", ",G16,", ",H16,", 
",I16,", ",J16,", ",K16,", ",L16)</f>
        <v>0.8, 0.7, 0.8, 0.9, 
-0.8, 1.9, 2.9, -6.7</v>
      </c>
      <c r="E17" s="272"/>
      <c r="F17" s="272"/>
      <c r="G17" s="272"/>
      <c r="H17" s="272"/>
      <c r="I17" s="272"/>
      <c r="J17" s="272"/>
      <c r="K17" s="272"/>
      <c r="L17" s="272"/>
      <c r="M17" s="242" t="str">
        <f ca="1">CONCATENATE(N16,", "," ? ",", ",P16,", ",Q16,", ",R16,"
The mean is ",S16/COUNT(N16:R16),". What number replaces the question mark?")</f>
        <v>8,  ? , 6, 4, 8
The mean is 6. What number replaces the question mark?</v>
      </c>
      <c r="N17" s="242"/>
      <c r="O17" s="242"/>
      <c r="P17" s="242"/>
      <c r="Q17" s="242"/>
      <c r="R17" s="242"/>
      <c r="S17" s="242"/>
      <c r="T17" s="242"/>
      <c r="U17" s="242"/>
      <c r="V17" s="243" t="str">
        <f ca="1">CONCATENATE(W16,", ",X16,", ",Y16,", "," ? ",", ",AA16,", 
",AB16,", ",AC16,", ",AD16,"
The mean is ",AF16/COUNT(W16:AD16),". What number replaces the question mark?")</f>
        <v>1.8, 3.3, 2.9,  ? , -1, 
3, 2.5, 3.3
The mean is 1.8. What number replaces the question mark?</v>
      </c>
      <c r="W17" s="243"/>
      <c r="X17" s="243"/>
      <c r="Y17" s="243"/>
      <c r="Z17" s="243"/>
      <c r="AA17" s="243"/>
      <c r="AB17" s="243"/>
      <c r="AC17" s="243"/>
      <c r="AD17" s="243"/>
      <c r="AE17" s="51"/>
      <c r="AF17" s="6"/>
      <c r="AG17" s="6"/>
      <c r="AH17" s="6"/>
      <c r="AI17" s="48"/>
    </row>
    <row r="18" spans="1:35" ht="14.4" customHeight="1" x14ac:dyDescent="0.3">
      <c r="A18" s="6"/>
      <c r="B18" s="6"/>
      <c r="C18" s="6"/>
      <c r="D18" s="272"/>
      <c r="E18" s="272"/>
      <c r="F18" s="272"/>
      <c r="G18" s="272"/>
      <c r="H18" s="272"/>
      <c r="I18" s="272"/>
      <c r="J18" s="272"/>
      <c r="K18" s="272"/>
      <c r="L18" s="272"/>
      <c r="M18" s="242"/>
      <c r="N18" s="242"/>
      <c r="O18" s="242"/>
      <c r="P18" s="242"/>
      <c r="Q18" s="242"/>
      <c r="R18" s="242"/>
      <c r="S18" s="242"/>
      <c r="T18" s="242"/>
      <c r="U18" s="242"/>
      <c r="V18" s="243"/>
      <c r="W18" s="243"/>
      <c r="X18" s="243"/>
      <c r="Y18" s="243"/>
      <c r="Z18" s="243"/>
      <c r="AA18" s="243"/>
      <c r="AB18" s="243"/>
      <c r="AC18" s="243"/>
      <c r="AD18" s="243"/>
      <c r="AE18" s="5"/>
      <c r="AF18" s="6"/>
      <c r="AG18" s="5"/>
      <c r="AH18" s="6"/>
      <c r="AI18" s="48"/>
    </row>
    <row r="19" spans="1:35" ht="15" customHeight="1" x14ac:dyDescent="0.3">
      <c r="A19" s="6"/>
      <c r="B19" s="6"/>
      <c r="C19" s="6"/>
      <c r="D19" s="272"/>
      <c r="E19" s="272"/>
      <c r="F19" s="272"/>
      <c r="G19" s="272"/>
      <c r="H19" s="272"/>
      <c r="I19" s="272"/>
      <c r="J19" s="272"/>
      <c r="K19" s="272"/>
      <c r="L19" s="272"/>
      <c r="M19" s="242"/>
      <c r="N19" s="242"/>
      <c r="O19" s="242"/>
      <c r="P19" s="242"/>
      <c r="Q19" s="242"/>
      <c r="R19" s="242"/>
      <c r="S19" s="242"/>
      <c r="T19" s="242"/>
      <c r="U19" s="242"/>
      <c r="V19" s="243"/>
      <c r="W19" s="243"/>
      <c r="X19" s="243"/>
      <c r="Y19" s="243"/>
      <c r="Z19" s="243"/>
      <c r="AA19" s="243"/>
      <c r="AB19" s="243"/>
      <c r="AC19" s="243"/>
      <c r="AD19" s="243"/>
      <c r="AE19" s="51"/>
      <c r="AF19" s="6"/>
      <c r="AG19" s="6"/>
      <c r="AH19" s="6"/>
      <c r="AI19" s="48"/>
    </row>
    <row r="20" spans="1:35" ht="15" customHeight="1" x14ac:dyDescent="0.3">
      <c r="A20" s="6"/>
      <c r="B20" s="6"/>
      <c r="C20" s="6"/>
      <c r="D20" s="272"/>
      <c r="E20" s="272"/>
      <c r="F20" s="272"/>
      <c r="G20" s="272"/>
      <c r="H20" s="272"/>
      <c r="I20" s="272"/>
      <c r="J20" s="272"/>
      <c r="K20" s="272"/>
      <c r="L20" s="272"/>
      <c r="M20" s="242"/>
      <c r="N20" s="242"/>
      <c r="O20" s="242"/>
      <c r="P20" s="242"/>
      <c r="Q20" s="242"/>
      <c r="R20" s="242"/>
      <c r="S20" s="242"/>
      <c r="T20" s="242"/>
      <c r="U20" s="242"/>
      <c r="V20" s="243"/>
      <c r="W20" s="243"/>
      <c r="X20" s="243"/>
      <c r="Y20" s="243"/>
      <c r="Z20" s="243"/>
      <c r="AA20" s="243"/>
      <c r="AB20" s="243"/>
      <c r="AC20" s="243"/>
      <c r="AD20" s="243"/>
      <c r="AE20" s="51"/>
      <c r="AF20" s="6"/>
      <c r="AG20" s="6"/>
      <c r="AH20" s="6"/>
      <c r="AI20" s="48"/>
    </row>
    <row r="21" spans="1:35" ht="15" customHeight="1" x14ac:dyDescent="0.3">
      <c r="A21" s="6"/>
      <c r="B21" s="6"/>
      <c r="C21" s="6"/>
      <c r="D21" s="272"/>
      <c r="E21" s="272"/>
      <c r="F21" s="272"/>
      <c r="G21" s="272"/>
      <c r="H21" s="272"/>
      <c r="I21" s="272"/>
      <c r="J21" s="272"/>
      <c r="K21" s="272"/>
      <c r="L21" s="272"/>
      <c r="M21" s="242"/>
      <c r="N21" s="242"/>
      <c r="O21" s="242"/>
      <c r="P21" s="242"/>
      <c r="Q21" s="242"/>
      <c r="R21" s="242"/>
      <c r="S21" s="242"/>
      <c r="T21" s="242"/>
      <c r="U21" s="242"/>
      <c r="V21" s="243"/>
      <c r="W21" s="243"/>
      <c r="X21" s="243"/>
      <c r="Y21" s="243"/>
      <c r="Z21" s="243"/>
      <c r="AA21" s="243"/>
      <c r="AB21" s="243"/>
      <c r="AC21" s="243"/>
      <c r="AD21" s="243"/>
      <c r="AE21" s="51"/>
      <c r="AF21" s="6"/>
      <c r="AG21" s="6"/>
      <c r="AH21" s="6"/>
      <c r="AI21" s="48"/>
    </row>
    <row r="22" spans="1:35" ht="15" customHeight="1" x14ac:dyDescent="0.3">
      <c r="A22" s="6"/>
      <c r="B22" s="6"/>
      <c r="C22" s="6"/>
      <c r="D22" s="272"/>
      <c r="E22" s="272"/>
      <c r="F22" s="272"/>
      <c r="G22" s="272"/>
      <c r="H22" s="272"/>
      <c r="I22" s="272"/>
      <c r="J22" s="272"/>
      <c r="K22" s="272"/>
      <c r="L22" s="272"/>
      <c r="M22" s="242"/>
      <c r="N22" s="242"/>
      <c r="O22" s="242"/>
      <c r="P22" s="242"/>
      <c r="Q22" s="242"/>
      <c r="R22" s="242"/>
      <c r="S22" s="242"/>
      <c r="T22" s="242"/>
      <c r="U22" s="242"/>
      <c r="V22" s="243"/>
      <c r="W22" s="243"/>
      <c r="X22" s="243"/>
      <c r="Y22" s="243"/>
      <c r="Z22" s="243"/>
      <c r="AA22" s="243"/>
      <c r="AB22" s="243"/>
      <c r="AC22" s="243"/>
      <c r="AD22" s="243"/>
      <c r="AE22" s="51"/>
      <c r="AF22" s="6"/>
      <c r="AG22" s="6"/>
      <c r="AH22" s="6"/>
      <c r="AI22" s="48"/>
    </row>
    <row r="23" spans="1:35" ht="14.4" customHeight="1" x14ac:dyDescent="0.3">
      <c r="A23" s="6"/>
      <c r="B23" s="6"/>
      <c r="C23" s="6"/>
      <c r="D23" s="272"/>
      <c r="E23" s="272"/>
      <c r="F23" s="272"/>
      <c r="G23" s="272"/>
      <c r="H23" s="272"/>
      <c r="I23" s="272"/>
      <c r="J23" s="272"/>
      <c r="K23" s="272"/>
      <c r="L23" s="272"/>
      <c r="M23" s="242"/>
      <c r="N23" s="242"/>
      <c r="O23" s="242"/>
      <c r="P23" s="242"/>
      <c r="Q23" s="242"/>
      <c r="R23" s="242"/>
      <c r="S23" s="242"/>
      <c r="T23" s="242"/>
      <c r="U23" s="242"/>
      <c r="V23" s="243"/>
      <c r="W23" s="243"/>
      <c r="X23" s="243"/>
      <c r="Y23" s="243"/>
      <c r="Z23" s="243"/>
      <c r="AA23" s="243"/>
      <c r="AB23" s="243"/>
      <c r="AC23" s="243"/>
      <c r="AD23" s="243"/>
      <c r="AE23" s="6"/>
      <c r="AF23" s="6"/>
      <c r="AG23" s="6"/>
      <c r="AH23" s="6"/>
      <c r="AI23" s="48"/>
    </row>
    <row r="24" spans="1:35"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5"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5"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5" x14ac:dyDescent="0.3">
      <c r="A27" s="3"/>
      <c r="B27" s="3"/>
      <c r="C27" s="3"/>
      <c r="D27" s="239" t="str">
        <f>D2</f>
        <v>Mean</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5"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5"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5"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5"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5"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72" t="str">
        <f ca="1">D9</f>
        <v>10, 1, 5, 3, 16</v>
      </c>
      <c r="E34" s="272"/>
      <c r="F34" s="272"/>
      <c r="G34" s="272"/>
      <c r="H34" s="272"/>
      <c r="I34" s="272"/>
      <c r="J34" s="272"/>
      <c r="K34" s="272"/>
      <c r="L34" s="272"/>
      <c r="M34" s="272" t="str">
        <f ca="1">M9</f>
        <v>0.5, 0.5, 0.1, 1.7</v>
      </c>
      <c r="N34" s="272"/>
      <c r="O34" s="272"/>
      <c r="P34" s="272"/>
      <c r="Q34" s="272"/>
      <c r="R34" s="272"/>
      <c r="S34" s="272"/>
      <c r="T34" s="272"/>
      <c r="U34" s="272"/>
      <c r="V34" s="272" t="str">
        <f ca="1">V9</f>
        <v>7, 2, 8, 5, 15, -43</v>
      </c>
      <c r="W34" s="272"/>
      <c r="X34" s="272"/>
      <c r="Y34" s="272"/>
      <c r="Z34" s="272"/>
      <c r="AA34" s="272"/>
      <c r="AB34" s="272"/>
      <c r="AC34" s="272"/>
      <c r="AD34" s="272"/>
      <c r="AE34" s="130"/>
      <c r="AF34" s="3"/>
      <c r="AG34" s="3"/>
      <c r="AH34" s="3"/>
    </row>
    <row r="35" spans="1:38" ht="15" customHeight="1" x14ac:dyDescent="0.3">
      <c r="A35" s="3"/>
      <c r="B35" s="3"/>
      <c r="C35" s="3"/>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130"/>
      <c r="AF35" s="3"/>
      <c r="AG35" s="3"/>
      <c r="AH35" s="3"/>
    </row>
    <row r="36" spans="1:38" ht="15" customHeight="1" x14ac:dyDescent="0.3">
      <c r="A36" s="3"/>
      <c r="B36" s="3"/>
      <c r="C36" s="3"/>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130"/>
      <c r="AF36" s="3"/>
      <c r="AG36" s="3"/>
      <c r="AH36" s="3"/>
    </row>
    <row r="37" spans="1:38" ht="15" customHeight="1" x14ac:dyDescent="0.3">
      <c r="A37" s="3"/>
      <c r="B37" s="3"/>
      <c r="C37" s="3"/>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130"/>
      <c r="AF37" s="3"/>
      <c r="AG37" s="3"/>
      <c r="AH37" s="3"/>
    </row>
    <row r="38" spans="1:38" x14ac:dyDescent="0.3">
      <c r="A38" s="3"/>
      <c r="B38" s="3"/>
      <c r="C38" s="3"/>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4"/>
      <c r="AF38" s="3"/>
      <c r="AG38" s="3"/>
      <c r="AH38" s="3"/>
    </row>
    <row r="39" spans="1:38" ht="15" customHeight="1" x14ac:dyDescent="0.3">
      <c r="A39" s="3"/>
      <c r="B39" s="3"/>
      <c r="C39" s="3"/>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130"/>
      <c r="AF39" s="3"/>
      <c r="AG39" s="3"/>
      <c r="AH39" s="3"/>
    </row>
    <row r="40" spans="1:38" ht="15" customHeight="1" x14ac:dyDescent="0.3">
      <c r="A40" s="3"/>
      <c r="B40" s="3"/>
      <c r="C40" s="3"/>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72" t="str">
        <f ca="1">D17</f>
        <v>0.8, 0.7, 0.8, 0.9, 
-0.8, 1.9, 2.9, -6.7</v>
      </c>
      <c r="E42" s="272"/>
      <c r="F42" s="272"/>
      <c r="G42" s="272"/>
      <c r="H42" s="272"/>
      <c r="I42" s="272"/>
      <c r="J42" s="272"/>
      <c r="K42" s="272"/>
      <c r="L42" s="272"/>
      <c r="M42" s="243" t="str">
        <f ca="1">M17</f>
        <v>8,  ? , 6, 4, 8
The mean is 6. What number replaces the question mark?</v>
      </c>
      <c r="N42" s="243"/>
      <c r="O42" s="243"/>
      <c r="P42" s="243"/>
      <c r="Q42" s="243"/>
      <c r="R42" s="243"/>
      <c r="S42" s="243"/>
      <c r="T42" s="243"/>
      <c r="U42" s="243"/>
      <c r="V42" s="243" t="str">
        <f ca="1">V17</f>
        <v>1.8, 3.3, 2.9,  ? , -1, 
3, 2.5, 3.3
The mean is 1.8. What number replaces the question mark?</v>
      </c>
      <c r="W42" s="243"/>
      <c r="X42" s="243"/>
      <c r="Y42" s="243"/>
      <c r="Z42" s="243"/>
      <c r="AA42" s="243"/>
      <c r="AB42" s="243"/>
      <c r="AC42" s="243"/>
      <c r="AD42" s="243"/>
      <c r="AE42" s="130"/>
      <c r="AF42" s="3"/>
      <c r="AG42" s="3"/>
      <c r="AH42" s="3"/>
    </row>
    <row r="43" spans="1:38" x14ac:dyDescent="0.3">
      <c r="A43" s="3"/>
      <c r="B43" s="3"/>
      <c r="C43" s="3"/>
      <c r="D43" s="272"/>
      <c r="E43" s="272"/>
      <c r="F43" s="272"/>
      <c r="G43" s="272"/>
      <c r="H43" s="272"/>
      <c r="I43" s="272"/>
      <c r="J43" s="272"/>
      <c r="K43" s="272"/>
      <c r="L43" s="272"/>
      <c r="M43" s="243"/>
      <c r="N43" s="243"/>
      <c r="O43" s="243"/>
      <c r="P43" s="243"/>
      <c r="Q43" s="243"/>
      <c r="R43" s="243"/>
      <c r="S43" s="243"/>
      <c r="T43" s="243"/>
      <c r="U43" s="243"/>
      <c r="V43" s="243"/>
      <c r="W43" s="243"/>
      <c r="X43" s="243"/>
      <c r="Y43" s="243"/>
      <c r="Z43" s="243"/>
      <c r="AA43" s="243"/>
      <c r="AB43" s="243"/>
      <c r="AC43" s="243"/>
      <c r="AD43" s="243"/>
      <c r="AE43" s="4"/>
      <c r="AF43" s="3"/>
      <c r="AG43" s="3"/>
      <c r="AH43" s="3"/>
      <c r="AL43" s="7"/>
    </row>
    <row r="44" spans="1:38" ht="15" customHeight="1" x14ac:dyDescent="0.3">
      <c r="A44" s="3"/>
      <c r="B44" s="3"/>
      <c r="C44" s="3"/>
      <c r="D44" s="272"/>
      <c r="E44" s="272"/>
      <c r="F44" s="272"/>
      <c r="G44" s="272"/>
      <c r="H44" s="272"/>
      <c r="I44" s="272"/>
      <c r="J44" s="272"/>
      <c r="K44" s="272"/>
      <c r="L44" s="272"/>
      <c r="M44" s="243"/>
      <c r="N44" s="243"/>
      <c r="O44" s="243"/>
      <c r="P44" s="243"/>
      <c r="Q44" s="243"/>
      <c r="R44" s="243"/>
      <c r="S44" s="243"/>
      <c r="T44" s="243"/>
      <c r="U44" s="243"/>
      <c r="V44" s="243"/>
      <c r="W44" s="243"/>
      <c r="X44" s="243"/>
      <c r="Y44" s="243"/>
      <c r="Z44" s="243"/>
      <c r="AA44" s="243"/>
      <c r="AB44" s="243"/>
      <c r="AC44" s="243"/>
      <c r="AD44" s="243"/>
      <c r="AE44" s="130"/>
      <c r="AF44" s="3"/>
      <c r="AG44" s="3"/>
      <c r="AH44" s="3"/>
    </row>
    <row r="45" spans="1:38" ht="15" customHeight="1" x14ac:dyDescent="0.3">
      <c r="A45" s="3"/>
      <c r="B45" s="3"/>
      <c r="C45" s="3"/>
      <c r="D45" s="272"/>
      <c r="E45" s="272"/>
      <c r="F45" s="272"/>
      <c r="G45" s="272"/>
      <c r="H45" s="272"/>
      <c r="I45" s="272"/>
      <c r="J45" s="272"/>
      <c r="K45" s="272"/>
      <c r="L45" s="272"/>
      <c r="M45" s="243"/>
      <c r="N45" s="243"/>
      <c r="O45" s="243"/>
      <c r="P45" s="243"/>
      <c r="Q45" s="243"/>
      <c r="R45" s="243"/>
      <c r="S45" s="243"/>
      <c r="T45" s="243"/>
      <c r="U45" s="243"/>
      <c r="V45" s="243"/>
      <c r="W45" s="243"/>
      <c r="X45" s="243"/>
      <c r="Y45" s="243"/>
      <c r="Z45" s="243"/>
      <c r="AA45" s="243"/>
      <c r="AB45" s="243"/>
      <c r="AC45" s="243"/>
      <c r="AD45" s="243"/>
      <c r="AE45" s="130"/>
      <c r="AF45" s="3"/>
      <c r="AG45" s="3"/>
      <c r="AH45" s="3"/>
    </row>
    <row r="46" spans="1:38" ht="15" customHeight="1" x14ac:dyDescent="0.3">
      <c r="A46" s="3"/>
      <c r="B46" s="3"/>
      <c r="C46" s="3"/>
      <c r="D46" s="272"/>
      <c r="E46" s="272"/>
      <c r="F46" s="272"/>
      <c r="G46" s="272"/>
      <c r="H46" s="272"/>
      <c r="I46" s="272"/>
      <c r="J46" s="272"/>
      <c r="K46" s="272"/>
      <c r="L46" s="272"/>
      <c r="M46" s="243"/>
      <c r="N46" s="243"/>
      <c r="O46" s="243"/>
      <c r="P46" s="243"/>
      <c r="Q46" s="243"/>
      <c r="R46" s="243"/>
      <c r="S46" s="243"/>
      <c r="T46" s="243"/>
      <c r="U46" s="243"/>
      <c r="V46" s="243"/>
      <c r="W46" s="243"/>
      <c r="X46" s="243"/>
      <c r="Y46" s="243"/>
      <c r="Z46" s="243"/>
      <c r="AA46" s="243"/>
      <c r="AB46" s="243"/>
      <c r="AC46" s="243"/>
      <c r="AD46" s="243"/>
      <c r="AE46" s="130"/>
      <c r="AF46" s="3"/>
      <c r="AG46" s="3"/>
      <c r="AH46" s="3"/>
    </row>
    <row r="47" spans="1:38" ht="15" customHeight="1" x14ac:dyDescent="0.3">
      <c r="A47" s="3"/>
      <c r="B47" s="3"/>
      <c r="C47" s="3"/>
      <c r="D47" s="272"/>
      <c r="E47" s="272"/>
      <c r="F47" s="272"/>
      <c r="G47" s="272"/>
      <c r="H47" s="272"/>
      <c r="I47" s="272"/>
      <c r="J47" s="272"/>
      <c r="K47" s="272"/>
      <c r="L47" s="272"/>
      <c r="M47" s="243"/>
      <c r="N47" s="243"/>
      <c r="O47" s="243"/>
      <c r="P47" s="243"/>
      <c r="Q47" s="243"/>
      <c r="R47" s="243"/>
      <c r="S47" s="243"/>
      <c r="T47" s="243"/>
      <c r="U47" s="243"/>
      <c r="V47" s="243"/>
      <c r="W47" s="243"/>
      <c r="X47" s="243"/>
      <c r="Y47" s="243"/>
      <c r="Z47" s="243"/>
      <c r="AA47" s="243"/>
      <c r="AB47" s="243"/>
      <c r="AC47" s="243"/>
      <c r="AD47" s="243"/>
      <c r="AE47" s="130"/>
      <c r="AF47" s="3"/>
      <c r="AG47" s="3"/>
      <c r="AH47" s="3"/>
    </row>
    <row r="48" spans="1:38" x14ac:dyDescent="0.3">
      <c r="A48" s="3"/>
      <c r="B48" s="3"/>
      <c r="C48" s="3"/>
      <c r="D48" s="272"/>
      <c r="E48" s="272"/>
      <c r="F48" s="272"/>
      <c r="G48" s="272"/>
      <c r="H48" s="272"/>
      <c r="I48" s="272"/>
      <c r="J48" s="272"/>
      <c r="K48" s="272"/>
      <c r="L48" s="272"/>
      <c r="M48" s="243"/>
      <c r="N48" s="243"/>
      <c r="O48" s="243"/>
      <c r="P48" s="243"/>
      <c r="Q48" s="243"/>
      <c r="R48" s="243"/>
      <c r="S48" s="243"/>
      <c r="T48" s="243"/>
      <c r="U48" s="243"/>
      <c r="V48" s="243"/>
      <c r="W48" s="243"/>
      <c r="X48" s="243"/>
      <c r="Y48" s="243"/>
      <c r="Z48" s="243"/>
      <c r="AA48" s="243"/>
      <c r="AB48" s="243"/>
      <c r="AC48" s="243"/>
      <c r="AD48" s="24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Mean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f ca="1">J8/COUNT(E8:I8)</f>
        <v>7</v>
      </c>
      <c r="E58" s="244"/>
      <c r="F58" s="244"/>
      <c r="G58" s="244"/>
      <c r="H58" s="244"/>
      <c r="I58" s="244"/>
      <c r="J58" s="244"/>
      <c r="K58" s="244"/>
      <c r="L58" s="244"/>
      <c r="M58" s="244">
        <f ca="1">S8/COUNT(O8:R8)</f>
        <v>0.7</v>
      </c>
      <c r="N58" s="244"/>
      <c r="O58" s="244"/>
      <c r="P58" s="244"/>
      <c r="Q58" s="244"/>
      <c r="R58" s="244"/>
      <c r="S58" s="244"/>
      <c r="T58" s="244"/>
      <c r="U58" s="244"/>
      <c r="V58" s="244">
        <f ca="1">AC8/COUNT(W8:AB8)</f>
        <v>-1</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f ca="1">C16/COUNT(E16:L16)</f>
        <v>-0.3</v>
      </c>
      <c r="E66" s="244"/>
      <c r="F66" s="244"/>
      <c r="G66" s="244"/>
      <c r="H66" s="244"/>
      <c r="I66" s="244"/>
      <c r="J66" s="244"/>
      <c r="K66" s="244"/>
      <c r="L66" s="244"/>
      <c r="M66" s="244">
        <f ca="1">O16</f>
        <v>4</v>
      </c>
      <c r="N66" s="244"/>
      <c r="O66" s="244"/>
      <c r="P66" s="244"/>
      <c r="Q66" s="244"/>
      <c r="R66" s="244"/>
      <c r="S66" s="244"/>
      <c r="T66" s="244"/>
      <c r="U66" s="244"/>
      <c r="V66" s="244">
        <f ca="1">Z16</f>
        <v>1.1000000000000001</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131">
        <f ca="1">RANDBETWEEN(2,3)</f>
        <v>3</v>
      </c>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Mean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f ca="1">D58</f>
        <v>7</v>
      </c>
      <c r="E83" s="244"/>
      <c r="F83" s="244"/>
      <c r="G83" s="244"/>
      <c r="H83" s="244"/>
      <c r="I83" s="244"/>
      <c r="J83" s="244"/>
      <c r="K83" s="244"/>
      <c r="L83" s="244"/>
      <c r="M83" s="244">
        <f ca="1">M58</f>
        <v>0.7</v>
      </c>
      <c r="N83" s="244"/>
      <c r="O83" s="244"/>
      <c r="P83" s="244"/>
      <c r="Q83" s="244"/>
      <c r="R83" s="244"/>
      <c r="S83" s="244"/>
      <c r="T83" s="244"/>
      <c r="U83" s="244"/>
      <c r="V83" s="244">
        <f ca="1">V58</f>
        <v>-1</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f ca="1">D66</f>
        <v>-0.3</v>
      </c>
      <c r="E91" s="244"/>
      <c r="F91" s="244"/>
      <c r="G91" s="244"/>
      <c r="H91" s="244"/>
      <c r="I91" s="244"/>
      <c r="J91" s="244"/>
      <c r="K91" s="244"/>
      <c r="L91" s="244"/>
      <c r="M91" s="244">
        <f ca="1">M66</f>
        <v>4</v>
      </c>
      <c r="N91" s="244"/>
      <c r="O91" s="244"/>
      <c r="P91" s="244"/>
      <c r="Q91" s="244"/>
      <c r="R91" s="244"/>
      <c r="S91" s="244"/>
      <c r="T91" s="244"/>
      <c r="U91" s="244"/>
      <c r="V91" s="244">
        <f ca="1">V66</f>
        <v>1.1000000000000001</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62">
        <f ca="1">RANDBETWEEN(2,3)</f>
        <v>3</v>
      </c>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sheetProtection algorithmName="SHA-512" hashValue="6gxKLXhQxq2tpFzusrtlzgoN28NOjlt17oS0LDKmxBAr/qiLbZODHmydYA+oocJqadGr98I2oUwLSLH35ANABg==" saltValue="LrAGlLSCLdQ7SzG+0DQxjA==" spinCount="100000" sheet="1" objects="1" scenarios="1"/>
  <mergeCells count="28">
    <mergeCell ref="D2:Z6"/>
    <mergeCell ref="D9:L15"/>
    <mergeCell ref="M9:U15"/>
    <mergeCell ref="V9:AD15"/>
    <mergeCell ref="D17:L23"/>
    <mergeCell ref="M17:U23"/>
    <mergeCell ref="V17:AD23"/>
    <mergeCell ref="D27:Z31"/>
    <mergeCell ref="D34:L40"/>
    <mergeCell ref="M34:U40"/>
    <mergeCell ref="V34:AD40"/>
    <mergeCell ref="D42:L48"/>
    <mergeCell ref="M42:U48"/>
    <mergeCell ref="V42:AD48"/>
    <mergeCell ref="D51:Z55"/>
    <mergeCell ref="D58:L64"/>
    <mergeCell ref="M58:U64"/>
    <mergeCell ref="V58:AD64"/>
    <mergeCell ref="D66:L72"/>
    <mergeCell ref="M66:U72"/>
    <mergeCell ref="V66:AD72"/>
    <mergeCell ref="D76:Z80"/>
    <mergeCell ref="D83:L89"/>
    <mergeCell ref="M83:U89"/>
    <mergeCell ref="V83:AD89"/>
    <mergeCell ref="D91:L97"/>
    <mergeCell ref="M91:U97"/>
    <mergeCell ref="V91:AD97"/>
  </mergeCells>
  <hyperlinks>
    <hyperlink ref="A1" location="Contents!A1" display="Go Back" xr:uid="{00000000-0004-0000-2D00-000000000000}"/>
  </hyperlinks>
  <pageMargins left="0.25" right="0.25"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sheetPr>
  <dimension ref="A1:AL98"/>
  <sheetViews>
    <sheetView zoomScaleNormal="100" workbookViewId="0"/>
  </sheetViews>
  <sheetFormatPr defaultColWidth="2.88671875" defaultRowHeight="14.4" x14ac:dyDescent="0.3"/>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264</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RANDBETWEEN(3,8)</f>
        <v>3</v>
      </c>
      <c r="F8" s="8">
        <f ca="1">RANDBETWEEN(3,8)</f>
        <v>4</v>
      </c>
      <c r="G8" s="8">
        <f ca="1">RANDBETWEEN(3,8)</f>
        <v>7</v>
      </c>
      <c r="H8" s="8">
        <f ca="1">RANDBETWEEN(3,8)</f>
        <v>8</v>
      </c>
      <c r="I8" s="8">
        <f ca="1">RANDBETWEEN(3,8)</f>
        <v>8</v>
      </c>
      <c r="J8" s="8"/>
      <c r="K8" s="5" t="s">
        <v>1</v>
      </c>
      <c r="L8" s="8">
        <f t="shared" ref="L8:Q8" ca="1" si="0">RANDBETWEEN(3,8)</f>
        <v>7</v>
      </c>
      <c r="M8" s="8">
        <f t="shared" ca="1" si="0"/>
        <v>6</v>
      </c>
      <c r="N8" s="8">
        <f t="shared" ca="1" si="0"/>
        <v>8</v>
      </c>
      <c r="O8" s="8">
        <f t="shared" ca="1" si="0"/>
        <v>6</v>
      </c>
      <c r="P8" s="8">
        <f t="shared" ca="1" si="0"/>
        <v>4</v>
      </c>
      <c r="Q8" s="8">
        <f t="shared" ca="1" si="0"/>
        <v>6</v>
      </c>
      <c r="R8" s="5" t="s">
        <v>2</v>
      </c>
      <c r="S8" s="8">
        <f ca="1">RANDBETWEEN(7,12)</f>
        <v>10</v>
      </c>
      <c r="T8" s="8">
        <f ca="1">RANDBETWEEN(7,12)</f>
        <v>7</v>
      </c>
      <c r="U8" s="8">
        <f ca="1">RANDBETWEEN(7,12)</f>
        <v>9</v>
      </c>
      <c r="V8" s="8">
        <f ca="1">RANDBETWEEN(7,12)</f>
        <v>7</v>
      </c>
      <c r="W8" s="8">
        <f ca="1">RANDBETWEEN(7,12)</f>
        <v>7</v>
      </c>
      <c r="X8" s="8"/>
      <c r="Y8" s="5" t="s">
        <v>3</v>
      </c>
      <c r="Z8" s="8">
        <f ca="1">RANDBETWEEN(7,20)</f>
        <v>18</v>
      </c>
      <c r="AA8" s="8">
        <f ca="1">RANDBETWEEN(7,20)</f>
        <v>7</v>
      </c>
      <c r="AB8" s="8">
        <f ca="1">RANDBETWEEN(7,20)</f>
        <v>18</v>
      </c>
      <c r="AC8" s="8">
        <f ca="1">RANDBETWEEN(7,20)</f>
        <v>8</v>
      </c>
      <c r="AD8" s="8"/>
      <c r="AE8" s="8"/>
      <c r="AF8" s="3"/>
      <c r="AG8" s="3"/>
      <c r="AH8" s="3"/>
    </row>
    <row r="9" spans="1:34" ht="15" customHeight="1" x14ac:dyDescent="0.3">
      <c r="A9" s="3"/>
      <c r="B9" s="3"/>
      <c r="C9" s="3"/>
      <c r="D9" s="234" t="str">
        <f ca="1">CONCATENATE(SMALL(E8:I8,1),", ",SMALL(E8:I8,2),", ",SMALL(E8:I8,3),", ",SMALL(E8:I8,4),", ",SMALL(E8:I8,5))</f>
        <v>3, 4, 7, 8, 8</v>
      </c>
      <c r="E9" s="234"/>
      <c r="F9" s="234"/>
      <c r="G9" s="234"/>
      <c r="H9" s="234"/>
      <c r="I9" s="234"/>
      <c r="J9" s="234"/>
      <c r="K9" s="234" t="str">
        <f ca="1">CONCATENATE(SMALL(L8:Q8,1),", ",SMALL(L8:Q8,2),", ",SMALL(L8:Q8,3),", ",SMALL(L8:Q8,4),", ",SMALL(L8:Q8,5),", ",SMALL(L8:Q8,6))</f>
        <v>4, 6, 6, 6, 7, 8</v>
      </c>
      <c r="L9" s="234"/>
      <c r="M9" s="234"/>
      <c r="N9" s="234"/>
      <c r="O9" s="234"/>
      <c r="P9" s="234"/>
      <c r="Q9" s="234"/>
      <c r="R9" s="272" t="str">
        <f ca="1">CONCATENATE(S8,", ",T8,", ",U8,", ",V8,", ",W8)</f>
        <v>10, 7, 9, 7, 7</v>
      </c>
      <c r="S9" s="272"/>
      <c r="T9" s="272"/>
      <c r="U9" s="272"/>
      <c r="V9" s="272"/>
      <c r="W9" s="272"/>
      <c r="X9" s="272"/>
      <c r="Y9" s="234" t="str">
        <f ca="1">CONCATENATE(Z8,", ",AA8,", ",AB8,", ",AC8)</f>
        <v>18, 7, 18, 8</v>
      </c>
      <c r="Z9" s="234"/>
      <c r="AA9" s="234"/>
      <c r="AB9" s="234"/>
      <c r="AC9" s="234"/>
      <c r="AD9" s="234"/>
      <c r="AE9" s="234"/>
      <c r="AF9" s="3"/>
      <c r="AG9" s="3"/>
      <c r="AH9" s="3"/>
    </row>
    <row r="10" spans="1:34" ht="15" customHeight="1" x14ac:dyDescent="0.3">
      <c r="A10" s="3"/>
      <c r="B10" s="3"/>
      <c r="C10" s="3"/>
      <c r="D10" s="234"/>
      <c r="E10" s="234"/>
      <c r="F10" s="234"/>
      <c r="G10" s="234"/>
      <c r="H10" s="234"/>
      <c r="I10" s="234"/>
      <c r="J10" s="234"/>
      <c r="K10" s="234"/>
      <c r="L10" s="234"/>
      <c r="M10" s="234"/>
      <c r="N10" s="234"/>
      <c r="O10" s="234"/>
      <c r="P10" s="234"/>
      <c r="Q10" s="234"/>
      <c r="R10" s="272"/>
      <c r="S10" s="272"/>
      <c r="T10" s="272"/>
      <c r="U10" s="272"/>
      <c r="V10" s="272"/>
      <c r="W10" s="272"/>
      <c r="X10" s="272"/>
      <c r="Y10" s="234"/>
      <c r="Z10" s="234"/>
      <c r="AA10" s="234"/>
      <c r="AB10" s="234"/>
      <c r="AC10" s="234"/>
      <c r="AD10" s="234"/>
      <c r="AE10" s="234"/>
      <c r="AF10" s="3"/>
      <c r="AG10" s="3"/>
      <c r="AH10" s="3"/>
    </row>
    <row r="11" spans="1:34" ht="15" customHeight="1" x14ac:dyDescent="0.3">
      <c r="A11" s="3"/>
      <c r="B11" s="3"/>
      <c r="C11" s="3"/>
      <c r="D11" s="234"/>
      <c r="E11" s="234"/>
      <c r="F11" s="234"/>
      <c r="G11" s="234"/>
      <c r="H11" s="234"/>
      <c r="I11" s="234"/>
      <c r="J11" s="234"/>
      <c r="K11" s="234"/>
      <c r="L11" s="234"/>
      <c r="M11" s="234"/>
      <c r="N11" s="234"/>
      <c r="O11" s="234"/>
      <c r="P11" s="234"/>
      <c r="Q11" s="234"/>
      <c r="R11" s="272"/>
      <c r="S11" s="272"/>
      <c r="T11" s="272"/>
      <c r="U11" s="272"/>
      <c r="V11" s="272"/>
      <c r="W11" s="272"/>
      <c r="X11" s="272"/>
      <c r="Y11" s="234"/>
      <c r="Z11" s="234"/>
      <c r="AA11" s="234"/>
      <c r="AB11" s="234"/>
      <c r="AC11" s="234"/>
      <c r="AD11" s="234"/>
      <c r="AE11" s="234"/>
      <c r="AF11" s="3"/>
      <c r="AG11" s="3"/>
      <c r="AH11" s="3"/>
    </row>
    <row r="12" spans="1:34" ht="15" customHeight="1" x14ac:dyDescent="0.3">
      <c r="A12" s="3"/>
      <c r="B12" s="3"/>
      <c r="C12" s="3"/>
      <c r="D12" s="234"/>
      <c r="E12" s="234"/>
      <c r="F12" s="234"/>
      <c r="G12" s="234"/>
      <c r="H12" s="234"/>
      <c r="I12" s="234"/>
      <c r="J12" s="234"/>
      <c r="K12" s="234"/>
      <c r="L12" s="234"/>
      <c r="M12" s="234"/>
      <c r="N12" s="234"/>
      <c r="O12" s="234"/>
      <c r="P12" s="234"/>
      <c r="Q12" s="234"/>
      <c r="R12" s="272"/>
      <c r="S12" s="272"/>
      <c r="T12" s="272"/>
      <c r="U12" s="272"/>
      <c r="V12" s="272"/>
      <c r="W12" s="272"/>
      <c r="X12" s="272"/>
      <c r="Y12" s="234"/>
      <c r="Z12" s="234"/>
      <c r="AA12" s="234"/>
      <c r="AB12" s="234"/>
      <c r="AC12" s="234"/>
      <c r="AD12" s="234"/>
      <c r="AE12" s="234"/>
      <c r="AF12" s="3"/>
      <c r="AG12" s="3"/>
      <c r="AH12" s="3"/>
    </row>
    <row r="13" spans="1:34" x14ac:dyDescent="0.3">
      <c r="A13" s="3"/>
      <c r="B13" s="3"/>
      <c r="C13" s="3"/>
      <c r="D13" s="5" t="s">
        <v>4</v>
      </c>
      <c r="E13" s="8">
        <f ca="1">RANDBETWEEN(11,19)/10</f>
        <v>1.1000000000000001</v>
      </c>
      <c r="F13" s="8">
        <f ca="1">RANDBETWEEN(1100,1999)/1000</f>
        <v>1.897</v>
      </c>
      <c r="G13" s="8">
        <f ca="1">RANDBETWEEN(110,199)/100</f>
        <v>1.33</v>
      </c>
      <c r="H13" s="8">
        <f ca="1">RANDBETWEEN(11,19)/10</f>
        <v>1.6</v>
      </c>
      <c r="I13" s="8">
        <f ca="1">RANDBETWEEN(110,199)/100</f>
        <v>1.6</v>
      </c>
      <c r="J13" s="8"/>
      <c r="K13" s="5" t="s">
        <v>5</v>
      </c>
      <c r="L13" s="8">
        <f ca="1">RANDBETWEEN(21,29)/10</f>
        <v>2.2999999999999998</v>
      </c>
      <c r="M13" s="8">
        <f ca="1">RANDBETWEEN(210,299)/100</f>
        <v>2.66</v>
      </c>
      <c r="N13" s="8">
        <f ca="1">RANDBETWEEN(21,29)/10</f>
        <v>2.6</v>
      </c>
      <c r="O13" s="8">
        <f ca="1">RANDBETWEEN(2100,2999)/1000</f>
        <v>2.3690000000000002</v>
      </c>
      <c r="P13" s="8">
        <f ca="1">RANDBETWEEN(21,29)/10</f>
        <v>2.9</v>
      </c>
      <c r="Q13" s="8">
        <f ca="1">RANDBETWEEN(210,299)/100</f>
        <v>2.71</v>
      </c>
      <c r="R13" s="5" t="s">
        <v>6</v>
      </c>
      <c r="S13" s="8">
        <f ca="1">RANDBETWEEN(31,55)/10</f>
        <v>4.8</v>
      </c>
      <c r="T13" s="8">
        <f ca="1">RANDBETWEEN(25,45)/10</f>
        <v>4</v>
      </c>
      <c r="U13" s="8">
        <f ca="1">RANDBETWEEN(155,375)/100</f>
        <v>3.42</v>
      </c>
      <c r="V13" s="8">
        <f ca="1">RANDBETWEEN(25,55)/10</f>
        <v>4</v>
      </c>
      <c r="W13" s="8">
        <f ca="1">RANDBETWEEN(21,75)/10</f>
        <v>2.8</v>
      </c>
      <c r="X13" s="8">
        <f ca="1">RANDBETWEEN(22,75)/10</f>
        <v>3</v>
      </c>
      <c r="Y13" s="5" t="s">
        <v>7</v>
      </c>
      <c r="Z13" s="8">
        <f ca="1">RANDBETWEEN(-9,-1)</f>
        <v>-7</v>
      </c>
      <c r="AA13" s="8">
        <f ca="1">RANDBETWEEN(-9,-1)</f>
        <v>-2</v>
      </c>
      <c r="AB13" s="8">
        <f ca="1">RANDBETWEEN(-9,-1)</f>
        <v>-2</v>
      </c>
      <c r="AC13" s="8">
        <f ca="1">RANDBETWEEN(-9,-1)</f>
        <v>-1</v>
      </c>
      <c r="AD13" s="8">
        <f ca="1">RANDBETWEEN(-9,-1)</f>
        <v>-1</v>
      </c>
      <c r="AE13" s="8"/>
      <c r="AF13" s="3"/>
      <c r="AG13" s="3"/>
      <c r="AH13" s="3"/>
    </row>
    <row r="14" spans="1:34" ht="15" customHeight="1" x14ac:dyDescent="0.3">
      <c r="A14" s="3"/>
      <c r="B14" s="3"/>
      <c r="C14" s="3"/>
      <c r="D14" s="272" t="str">
        <f ca="1">CONCATENATE(E13,", ",F13,", ",G13,", ",H13,", ",I13)</f>
        <v>1.1, 1.897, 1.33, 1.6, 1.6</v>
      </c>
      <c r="E14" s="272"/>
      <c r="F14" s="272"/>
      <c r="G14" s="272"/>
      <c r="H14" s="272"/>
      <c r="I14" s="272"/>
      <c r="J14" s="272"/>
      <c r="K14" s="272" t="str">
        <f ca="1">CONCATENATE(L13,", ",M13,", ",N13,", ",O13,", ",P13,", ",Q13)</f>
        <v>2.3, 2.66, 2.6, 2.369, 2.9, 2.71</v>
      </c>
      <c r="L14" s="272"/>
      <c r="M14" s="272"/>
      <c r="N14" s="272"/>
      <c r="O14" s="272"/>
      <c r="P14" s="272"/>
      <c r="Q14" s="272"/>
      <c r="R14" s="272" t="str">
        <f ca="1">CONCATENATE(S13,", ",T13,", ",U13,", ",V13,", ",W13,", ",X13)</f>
        <v>4.8, 4, 3.42, 4, 2.8, 3</v>
      </c>
      <c r="S14" s="272"/>
      <c r="T14" s="272"/>
      <c r="U14" s="272"/>
      <c r="V14" s="272"/>
      <c r="W14" s="272"/>
      <c r="X14" s="272"/>
      <c r="Y14" s="272" t="str">
        <f ca="1">CONCATENATE(Z13,", ",AA13,", ",AB13,", ",AC13,", ",AD13)</f>
        <v>-7, -2, -2, -1, -1</v>
      </c>
      <c r="Z14" s="272"/>
      <c r="AA14" s="272"/>
      <c r="AB14" s="272"/>
      <c r="AC14" s="272"/>
      <c r="AD14" s="272"/>
      <c r="AE14" s="272"/>
      <c r="AF14" s="3"/>
      <c r="AG14" s="3"/>
      <c r="AH14" s="3"/>
    </row>
    <row r="15" spans="1:34" ht="15" customHeight="1" x14ac:dyDescent="0.3">
      <c r="A15" s="3"/>
      <c r="B15" s="3"/>
      <c r="C15" s="3"/>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3"/>
      <c r="AG15" s="3"/>
      <c r="AH15" s="3"/>
    </row>
    <row r="16" spans="1:34" ht="15" customHeight="1" x14ac:dyDescent="0.3">
      <c r="A16" s="3"/>
      <c r="B16" s="3"/>
      <c r="C16" s="3"/>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3"/>
      <c r="AG16" s="3"/>
      <c r="AH16" s="3"/>
    </row>
    <row r="17" spans="1:34" ht="15" customHeight="1" x14ac:dyDescent="0.3">
      <c r="A17" s="3"/>
      <c r="B17" s="3"/>
      <c r="C17" s="3"/>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3"/>
      <c r="AG17" s="3"/>
      <c r="AH17" s="3"/>
    </row>
    <row r="18" spans="1:34" x14ac:dyDescent="0.3">
      <c r="A18" s="3"/>
      <c r="B18" s="3"/>
      <c r="C18" s="3"/>
      <c r="D18" s="5" t="s">
        <v>8</v>
      </c>
      <c r="E18" s="8">
        <f ca="1">RANDBETWEEN(-50,-31)/10</f>
        <v>-3.2</v>
      </c>
      <c r="F18" s="8">
        <f ca="1">RANDBETWEEN(-500,-250)/100</f>
        <v>-3.01</v>
      </c>
      <c r="G18" s="8">
        <f ca="1">RANDBETWEEN(-35,-12)/10</f>
        <v>-1.7</v>
      </c>
      <c r="H18" s="8">
        <f ca="1">RANDBETWEEN(-60,-25)/10</f>
        <v>-5.7</v>
      </c>
      <c r="I18" s="8">
        <f ca="1">RANDBETWEEN(-300,-100)/100</f>
        <v>-2.73</v>
      </c>
      <c r="J18" s="8">
        <f ca="1">RANDBETWEEN(-40,-31)/10</f>
        <v>-3.7</v>
      </c>
      <c r="K18" s="5" t="s">
        <v>9</v>
      </c>
      <c r="L18" s="8">
        <f ca="1">RANDBETWEEN(2,9)</f>
        <v>8</v>
      </c>
      <c r="M18" s="8">
        <f ca="1">RANDBETWEEN(-5,-2)</f>
        <v>-5</v>
      </c>
      <c r="N18" s="8">
        <f ca="1">RANDBETWEEN(-7,-2)</f>
        <v>-2</v>
      </c>
      <c r="O18" s="8">
        <f ca="1">RANDBETWEEN(2,9)</f>
        <v>4</v>
      </c>
      <c r="P18" s="8">
        <f ca="1">RANDBETWEEN(2,9)</f>
        <v>6</v>
      </c>
      <c r="Q18" s="8"/>
      <c r="R18" s="5" t="s">
        <v>10</v>
      </c>
      <c r="S18" s="8">
        <f ca="1">RANDBETWEEN(2,3)</f>
        <v>2</v>
      </c>
      <c r="T18" s="8">
        <f ca="1">RANDBETWEEN(1,3)*2</f>
        <v>2</v>
      </c>
      <c r="U18" s="8">
        <f ca="1">S18+RANDBETWEEN(1,2)*2</f>
        <v>6</v>
      </c>
      <c r="V18" s="8">
        <f ca="1">U18+1</f>
        <v>7</v>
      </c>
      <c r="W18" s="8"/>
      <c r="X18" s="8"/>
      <c r="Y18" s="5" t="s">
        <v>11</v>
      </c>
      <c r="Z18" s="8">
        <f ca="1">RANDBETWEEN(1,4)*2</f>
        <v>2</v>
      </c>
      <c r="AA18" s="8">
        <f ca="1">RANDBETWEEN(1,2)*2</f>
        <v>2</v>
      </c>
      <c r="AB18" s="8">
        <f ca="1">AA18+RANDBETWEEN(1,3)*2-1</f>
        <v>5</v>
      </c>
      <c r="AC18" s="8"/>
      <c r="AD18" s="8"/>
      <c r="AE18" s="5"/>
      <c r="AF18" s="9">
        <f ca="1">RANDBETWEEN(2,3)</f>
        <v>2</v>
      </c>
      <c r="AG18" s="8">
        <f ca="1">IF(GCD(AE18,AF18)=1,AF18,AF18+1)</f>
        <v>3</v>
      </c>
      <c r="AH18" s="3"/>
    </row>
    <row r="19" spans="1:34" ht="15" customHeight="1" x14ac:dyDescent="0.3">
      <c r="A19" s="3"/>
      <c r="B19" s="3"/>
      <c r="C19" s="3"/>
      <c r="D19" s="242" t="str">
        <f ca="1">CONCATENATE(E18,", ",F18,", ",G18,", 
",H18,", ",I18,", ",J18)</f>
        <v>-3.2, -3.01, -1.7, 
-5.7, -2.73, -3.7</v>
      </c>
      <c r="E19" s="242"/>
      <c r="F19" s="242"/>
      <c r="G19" s="242"/>
      <c r="H19" s="242"/>
      <c r="I19" s="242"/>
      <c r="J19" s="242"/>
      <c r="K19" s="272" t="str">
        <f ca="1">CONCATENATE(L18,"a, ",M18,"a, ",N18,"a, ",O18,"a, ",P18,"a")</f>
        <v>8a, -5a, -2a, 4a, 6a</v>
      </c>
      <c r="L19" s="272"/>
      <c r="M19" s="272"/>
      <c r="N19" s="272"/>
      <c r="O19" s="272"/>
      <c r="P19" s="272"/>
      <c r="Q19" s="272"/>
      <c r="R19" s="272" t="str">
        <f ca="1">CONCATENATE("n - ",RANDBETWEEN(1,4),", ",S18,"n + ",T18,", ",U18,"n, ",V18,"n + ",RANDBETWEEN(3,5)," (ordered)")</f>
        <v>n - 1, 2n + 2, 6n, 7n + 4 (ordered)</v>
      </c>
      <c r="S19" s="272"/>
      <c r="T19" s="272"/>
      <c r="U19" s="272"/>
      <c r="V19" s="272"/>
      <c r="W19" s="272"/>
      <c r="X19" s="272"/>
      <c r="Y19" s="272" t="str">
        <f ca="1">CONCATENATE("a, ",Z18,"a, ",AA18,"b, ",AB18,"b (ordered)")</f>
        <v>a, 2a, 2b, 5b (ordered)</v>
      </c>
      <c r="Z19" s="272"/>
      <c r="AA19" s="272"/>
      <c r="AB19" s="272"/>
      <c r="AC19" s="272"/>
      <c r="AD19" s="272"/>
      <c r="AE19" s="272"/>
      <c r="AF19" s="3"/>
      <c r="AG19" s="3"/>
      <c r="AH19" s="3"/>
    </row>
    <row r="20" spans="1:34" ht="15" customHeight="1" x14ac:dyDescent="0.3">
      <c r="A20" s="3"/>
      <c r="B20" s="3"/>
      <c r="C20" s="3"/>
      <c r="D20" s="242"/>
      <c r="E20" s="242"/>
      <c r="F20" s="242"/>
      <c r="G20" s="242"/>
      <c r="H20" s="242"/>
      <c r="I20" s="242"/>
      <c r="J20" s="242"/>
      <c r="K20" s="272"/>
      <c r="L20" s="272"/>
      <c r="M20" s="272"/>
      <c r="N20" s="272"/>
      <c r="O20" s="272"/>
      <c r="P20" s="272"/>
      <c r="Q20" s="272"/>
      <c r="R20" s="272"/>
      <c r="S20" s="272"/>
      <c r="T20" s="272"/>
      <c r="U20" s="272"/>
      <c r="V20" s="272"/>
      <c r="W20" s="272"/>
      <c r="X20" s="272"/>
      <c r="Y20" s="272"/>
      <c r="Z20" s="272"/>
      <c r="AA20" s="272"/>
      <c r="AB20" s="272"/>
      <c r="AC20" s="272"/>
      <c r="AD20" s="272"/>
      <c r="AE20" s="272"/>
      <c r="AF20" s="3"/>
      <c r="AG20" s="3"/>
      <c r="AH20" s="3"/>
    </row>
    <row r="21" spans="1:34" ht="15" customHeight="1" x14ac:dyDescent="0.3">
      <c r="A21" s="3"/>
      <c r="B21" s="3"/>
      <c r="C21" s="3"/>
      <c r="D21" s="242"/>
      <c r="E21" s="242"/>
      <c r="F21" s="242"/>
      <c r="G21" s="242"/>
      <c r="H21" s="242"/>
      <c r="I21" s="242"/>
      <c r="J21" s="242"/>
      <c r="K21" s="272"/>
      <c r="L21" s="272"/>
      <c r="M21" s="272"/>
      <c r="N21" s="272"/>
      <c r="O21" s="272"/>
      <c r="P21" s="272"/>
      <c r="Q21" s="272"/>
      <c r="R21" s="272"/>
      <c r="S21" s="272"/>
      <c r="T21" s="272"/>
      <c r="U21" s="272"/>
      <c r="V21" s="272"/>
      <c r="W21" s="272"/>
      <c r="X21" s="272"/>
      <c r="Y21" s="272"/>
      <c r="Z21" s="272"/>
      <c r="AA21" s="272"/>
      <c r="AB21" s="272"/>
      <c r="AC21" s="272"/>
      <c r="AD21" s="272"/>
      <c r="AE21" s="272"/>
      <c r="AF21" s="3"/>
      <c r="AG21" s="3"/>
      <c r="AH21" s="3"/>
    </row>
    <row r="22" spans="1:34" ht="15" customHeight="1" x14ac:dyDescent="0.3">
      <c r="A22" s="3"/>
      <c r="B22" s="3"/>
      <c r="C22" s="3"/>
      <c r="D22" s="242"/>
      <c r="E22" s="242"/>
      <c r="F22" s="242"/>
      <c r="G22" s="242"/>
      <c r="H22" s="242"/>
      <c r="I22" s="242"/>
      <c r="J22" s="242"/>
      <c r="K22" s="272"/>
      <c r="L22" s="272"/>
      <c r="M22" s="272"/>
      <c r="N22" s="272"/>
      <c r="O22" s="272"/>
      <c r="P22" s="272"/>
      <c r="Q22" s="272"/>
      <c r="R22" s="272"/>
      <c r="S22" s="272"/>
      <c r="T22" s="272"/>
      <c r="U22" s="272"/>
      <c r="V22" s="272"/>
      <c r="W22" s="272"/>
      <c r="X22" s="272"/>
      <c r="Y22" s="272"/>
      <c r="Z22" s="272"/>
      <c r="AA22" s="272"/>
      <c r="AB22" s="272"/>
      <c r="AC22" s="272"/>
      <c r="AD22" s="272"/>
      <c r="AE22" s="272"/>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39" t="str">
        <f>D2</f>
        <v>Median</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4"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4"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4"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33" t="str">
        <f ca="1">D9</f>
        <v>3, 4, 7, 8, 8</v>
      </c>
      <c r="E34" s="233"/>
      <c r="F34" s="233"/>
      <c r="G34" s="233"/>
      <c r="H34" s="233"/>
      <c r="I34" s="233"/>
      <c r="J34" s="233"/>
      <c r="K34" s="233" t="str">
        <f ca="1">K9</f>
        <v>4, 6, 6, 6, 7, 8</v>
      </c>
      <c r="L34" s="233"/>
      <c r="M34" s="233"/>
      <c r="N34" s="233"/>
      <c r="O34" s="233"/>
      <c r="P34" s="233"/>
      <c r="Q34" s="233"/>
      <c r="R34" s="305" t="str">
        <f ca="1">R9</f>
        <v>10, 7, 9, 7, 7</v>
      </c>
      <c r="S34" s="305"/>
      <c r="T34" s="305"/>
      <c r="U34" s="305"/>
      <c r="V34" s="305"/>
      <c r="W34" s="305"/>
      <c r="X34" s="305"/>
      <c r="Y34" s="233" t="str">
        <f ca="1">Y9</f>
        <v>18, 7, 18, 8</v>
      </c>
      <c r="Z34" s="233"/>
      <c r="AA34" s="233"/>
      <c r="AB34" s="233"/>
      <c r="AC34" s="233"/>
      <c r="AD34" s="233"/>
      <c r="AE34" s="233"/>
      <c r="AF34" s="3"/>
      <c r="AG34" s="3"/>
      <c r="AH34" s="3"/>
    </row>
    <row r="35" spans="1:38" ht="15" customHeight="1" x14ac:dyDescent="0.3">
      <c r="A35" s="3"/>
      <c r="B35" s="3"/>
      <c r="C35" s="3"/>
      <c r="D35" s="233"/>
      <c r="E35" s="233"/>
      <c r="F35" s="233"/>
      <c r="G35" s="233"/>
      <c r="H35" s="233"/>
      <c r="I35" s="233"/>
      <c r="J35" s="233"/>
      <c r="K35" s="233"/>
      <c r="L35" s="233"/>
      <c r="M35" s="233"/>
      <c r="N35" s="233"/>
      <c r="O35" s="233"/>
      <c r="P35" s="233"/>
      <c r="Q35" s="233"/>
      <c r="R35" s="305"/>
      <c r="S35" s="305"/>
      <c r="T35" s="305"/>
      <c r="U35" s="305"/>
      <c r="V35" s="305"/>
      <c r="W35" s="305"/>
      <c r="X35" s="305"/>
      <c r="Y35" s="233"/>
      <c r="Z35" s="233"/>
      <c r="AA35" s="233"/>
      <c r="AB35" s="233"/>
      <c r="AC35" s="233"/>
      <c r="AD35" s="233"/>
      <c r="AE35" s="233"/>
      <c r="AF35" s="3"/>
      <c r="AG35" s="3"/>
      <c r="AH35" s="3"/>
    </row>
    <row r="36" spans="1:38" ht="15" customHeight="1" x14ac:dyDescent="0.3">
      <c r="A36" s="3"/>
      <c r="B36" s="3"/>
      <c r="C36" s="3"/>
      <c r="D36" s="233"/>
      <c r="E36" s="233"/>
      <c r="F36" s="233"/>
      <c r="G36" s="233"/>
      <c r="H36" s="233"/>
      <c r="I36" s="233"/>
      <c r="J36" s="233"/>
      <c r="K36" s="233"/>
      <c r="L36" s="233"/>
      <c r="M36" s="233"/>
      <c r="N36" s="233"/>
      <c r="O36" s="233"/>
      <c r="P36" s="233"/>
      <c r="Q36" s="233"/>
      <c r="R36" s="305"/>
      <c r="S36" s="305"/>
      <c r="T36" s="305"/>
      <c r="U36" s="305"/>
      <c r="V36" s="305"/>
      <c r="W36" s="305"/>
      <c r="X36" s="305"/>
      <c r="Y36" s="233"/>
      <c r="Z36" s="233"/>
      <c r="AA36" s="233"/>
      <c r="AB36" s="233"/>
      <c r="AC36" s="233"/>
      <c r="AD36" s="233"/>
      <c r="AE36" s="233"/>
      <c r="AF36" s="3"/>
      <c r="AG36" s="3"/>
      <c r="AH36" s="3"/>
    </row>
    <row r="37" spans="1:38" ht="15" customHeight="1" x14ac:dyDescent="0.3">
      <c r="A37" s="3"/>
      <c r="B37" s="3"/>
      <c r="C37" s="3"/>
      <c r="D37" s="233"/>
      <c r="E37" s="233"/>
      <c r="F37" s="233"/>
      <c r="G37" s="233"/>
      <c r="H37" s="233"/>
      <c r="I37" s="233"/>
      <c r="J37" s="233"/>
      <c r="K37" s="233"/>
      <c r="L37" s="233"/>
      <c r="M37" s="233"/>
      <c r="N37" s="233"/>
      <c r="O37" s="233"/>
      <c r="P37" s="233"/>
      <c r="Q37" s="233"/>
      <c r="R37" s="305"/>
      <c r="S37" s="305"/>
      <c r="T37" s="305"/>
      <c r="U37" s="305"/>
      <c r="V37" s="305"/>
      <c r="W37" s="305"/>
      <c r="X37" s="305"/>
      <c r="Y37" s="233"/>
      <c r="Z37" s="233"/>
      <c r="AA37" s="233"/>
      <c r="AB37" s="233"/>
      <c r="AC37" s="233"/>
      <c r="AD37" s="233"/>
      <c r="AE37" s="233"/>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305" t="str">
        <f ca="1">D14</f>
        <v>1.1, 1.897, 1.33, 1.6, 1.6</v>
      </c>
      <c r="E39" s="305"/>
      <c r="F39" s="305"/>
      <c r="G39" s="305"/>
      <c r="H39" s="305"/>
      <c r="I39" s="305"/>
      <c r="J39" s="305"/>
      <c r="K39" s="305" t="str">
        <f ca="1">K14</f>
        <v>2.3, 2.66, 2.6, 2.369, 2.9, 2.71</v>
      </c>
      <c r="L39" s="305"/>
      <c r="M39" s="305"/>
      <c r="N39" s="305"/>
      <c r="O39" s="305"/>
      <c r="P39" s="305"/>
      <c r="Q39" s="305"/>
      <c r="R39" s="305" t="str">
        <f ca="1">R14</f>
        <v>4.8, 4, 3.42, 4, 2.8, 3</v>
      </c>
      <c r="S39" s="305"/>
      <c r="T39" s="305"/>
      <c r="U39" s="305"/>
      <c r="V39" s="305"/>
      <c r="W39" s="305"/>
      <c r="X39" s="305"/>
      <c r="Y39" s="305" t="str">
        <f ca="1">Y14</f>
        <v>-7, -2, -2, -1, -1</v>
      </c>
      <c r="Z39" s="305"/>
      <c r="AA39" s="305"/>
      <c r="AB39" s="305"/>
      <c r="AC39" s="305"/>
      <c r="AD39" s="305"/>
      <c r="AE39" s="305"/>
      <c r="AF39" s="3"/>
      <c r="AG39" s="3"/>
      <c r="AH39" s="3"/>
    </row>
    <row r="40" spans="1:38" ht="15" customHeight="1" x14ac:dyDescent="0.3">
      <c r="A40" s="3"/>
      <c r="B40" s="3"/>
      <c r="C40" s="3"/>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
      <c r="AG40" s="3"/>
      <c r="AH40" s="3"/>
    </row>
    <row r="41" spans="1:38" ht="15" customHeight="1" x14ac:dyDescent="0.3">
      <c r="A41" s="3"/>
      <c r="B41" s="3"/>
      <c r="C41" s="3"/>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
      <c r="AG41" s="3"/>
      <c r="AH41" s="3"/>
    </row>
    <row r="42" spans="1:38" ht="15" customHeight="1" x14ac:dyDescent="0.3">
      <c r="A42" s="3"/>
      <c r="B42" s="3"/>
      <c r="C42" s="3"/>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76" t="str">
        <f ca="1">D19</f>
        <v>-3.2, -3.01, -1.7, 
-5.7, -2.73, -3.7</v>
      </c>
      <c r="E44" s="276"/>
      <c r="F44" s="276"/>
      <c r="G44" s="276"/>
      <c r="H44" s="276"/>
      <c r="I44" s="276"/>
      <c r="J44" s="276"/>
      <c r="K44" s="305" t="str">
        <f ca="1">K19</f>
        <v>8a, -5a, -2a, 4a, 6a</v>
      </c>
      <c r="L44" s="305"/>
      <c r="M44" s="305"/>
      <c r="N44" s="305"/>
      <c r="O44" s="305"/>
      <c r="P44" s="305"/>
      <c r="Q44" s="305"/>
      <c r="R44" s="305" t="str">
        <f ca="1">R19</f>
        <v>n - 1, 2n + 2, 6n, 7n + 4 (ordered)</v>
      </c>
      <c r="S44" s="305"/>
      <c r="T44" s="305"/>
      <c r="U44" s="305"/>
      <c r="V44" s="305"/>
      <c r="W44" s="305"/>
      <c r="X44" s="305"/>
      <c r="Y44" s="305" t="str">
        <f ca="1">Y19</f>
        <v>a, 2a, 2b, 5b (ordered)</v>
      </c>
      <c r="Z44" s="305"/>
      <c r="AA44" s="305"/>
      <c r="AB44" s="305"/>
      <c r="AC44" s="305"/>
      <c r="AD44" s="305"/>
      <c r="AE44" s="305"/>
      <c r="AF44" s="3"/>
      <c r="AG44" s="3"/>
      <c r="AH44" s="3"/>
    </row>
    <row r="45" spans="1:38" ht="15" customHeight="1" x14ac:dyDescent="0.3">
      <c r="A45" s="3"/>
      <c r="B45" s="3"/>
      <c r="C45" s="3"/>
      <c r="D45" s="276"/>
      <c r="E45" s="276"/>
      <c r="F45" s="276"/>
      <c r="G45" s="276"/>
      <c r="H45" s="276"/>
      <c r="I45" s="276"/>
      <c r="J45" s="276"/>
      <c r="K45" s="305"/>
      <c r="L45" s="305"/>
      <c r="M45" s="305"/>
      <c r="N45" s="305"/>
      <c r="O45" s="305"/>
      <c r="P45" s="305"/>
      <c r="Q45" s="305"/>
      <c r="R45" s="305"/>
      <c r="S45" s="305"/>
      <c r="T45" s="305"/>
      <c r="U45" s="305"/>
      <c r="V45" s="305"/>
      <c r="W45" s="305"/>
      <c r="X45" s="305"/>
      <c r="Y45" s="305"/>
      <c r="Z45" s="305"/>
      <c r="AA45" s="305"/>
      <c r="AB45" s="305"/>
      <c r="AC45" s="305"/>
      <c r="AD45" s="305"/>
      <c r="AE45" s="305"/>
      <c r="AF45" s="3"/>
      <c r="AG45" s="3"/>
      <c r="AH45" s="3"/>
    </row>
    <row r="46" spans="1:38" ht="15" customHeight="1" x14ac:dyDescent="0.3">
      <c r="A46" s="3"/>
      <c r="B46" s="3"/>
      <c r="C46" s="3"/>
      <c r="D46" s="276"/>
      <c r="E46" s="276"/>
      <c r="F46" s="276"/>
      <c r="G46" s="276"/>
      <c r="H46" s="276"/>
      <c r="I46" s="276"/>
      <c r="J46" s="276"/>
      <c r="K46" s="305"/>
      <c r="L46" s="305"/>
      <c r="M46" s="305"/>
      <c r="N46" s="305"/>
      <c r="O46" s="305"/>
      <c r="P46" s="305"/>
      <c r="Q46" s="305"/>
      <c r="R46" s="305"/>
      <c r="S46" s="305"/>
      <c r="T46" s="305"/>
      <c r="U46" s="305"/>
      <c r="V46" s="305"/>
      <c r="W46" s="305"/>
      <c r="X46" s="305"/>
      <c r="Y46" s="305"/>
      <c r="Z46" s="305"/>
      <c r="AA46" s="305"/>
      <c r="AB46" s="305"/>
      <c r="AC46" s="305"/>
      <c r="AD46" s="305"/>
      <c r="AE46" s="305"/>
      <c r="AF46" s="3"/>
      <c r="AG46" s="3"/>
      <c r="AH46" s="3"/>
    </row>
    <row r="47" spans="1:38" ht="15" customHeight="1" x14ac:dyDescent="0.3">
      <c r="A47" s="3"/>
      <c r="B47" s="3"/>
      <c r="C47" s="3"/>
      <c r="D47" s="276"/>
      <c r="E47" s="276"/>
      <c r="F47" s="276"/>
      <c r="G47" s="276"/>
      <c r="H47" s="276"/>
      <c r="I47" s="276"/>
      <c r="J47" s="276"/>
      <c r="K47" s="305"/>
      <c r="L47" s="305"/>
      <c r="M47" s="305"/>
      <c r="N47" s="305"/>
      <c r="O47" s="305"/>
      <c r="P47" s="305"/>
      <c r="Q47" s="305"/>
      <c r="R47" s="305"/>
      <c r="S47" s="305"/>
      <c r="T47" s="305"/>
      <c r="U47" s="305"/>
      <c r="V47" s="305"/>
      <c r="W47" s="305"/>
      <c r="X47" s="305"/>
      <c r="Y47" s="305"/>
      <c r="Z47" s="305"/>
      <c r="AA47" s="305"/>
      <c r="AB47" s="305"/>
      <c r="AC47" s="305"/>
      <c r="AD47" s="305"/>
      <c r="AE47" s="305"/>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Median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4.4" customHeight="1" x14ac:dyDescent="0.3">
      <c r="A58" s="3"/>
      <c r="B58" s="3"/>
      <c r="C58" s="1"/>
      <c r="D58" s="230">
        <f ca="1">MEDIAN(E8:J8)</f>
        <v>7</v>
      </c>
      <c r="E58" s="230"/>
      <c r="F58" s="230"/>
      <c r="G58" s="230"/>
      <c r="H58" s="230"/>
      <c r="I58" s="230"/>
      <c r="J58" s="230"/>
      <c r="K58" s="230">
        <f ca="1">MEDIAN(L8:Q8)</f>
        <v>6</v>
      </c>
      <c r="L58" s="230"/>
      <c r="M58" s="230"/>
      <c r="N58" s="230"/>
      <c r="O58" s="230"/>
      <c r="P58" s="230"/>
      <c r="Q58" s="230"/>
      <c r="R58" s="230">
        <f ca="1">MEDIAN(S8:X8)</f>
        <v>7</v>
      </c>
      <c r="S58" s="230"/>
      <c r="T58" s="230"/>
      <c r="U58" s="230"/>
      <c r="V58" s="230"/>
      <c r="W58" s="230"/>
      <c r="X58" s="230"/>
      <c r="Y58" s="230">
        <f ca="1">MEDIAN(Z8:AE8)</f>
        <v>13</v>
      </c>
      <c r="Z58" s="230"/>
      <c r="AA58" s="230"/>
      <c r="AB58" s="230"/>
      <c r="AC58" s="230"/>
      <c r="AD58" s="230"/>
      <c r="AE58" s="230"/>
      <c r="AF58" s="1"/>
      <c r="AG58" s="3"/>
      <c r="AH58" s="3"/>
    </row>
    <row r="59" spans="1:34" ht="14.4"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4.4"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4.4"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4.4" customHeight="1" x14ac:dyDescent="0.3">
      <c r="A63" s="3"/>
      <c r="B63" s="3"/>
      <c r="C63" s="1"/>
      <c r="D63" s="230">
        <f ca="1">MEDIAN(E13:J13)</f>
        <v>1.6</v>
      </c>
      <c r="E63" s="230"/>
      <c r="F63" s="230"/>
      <c r="G63" s="230"/>
      <c r="H63" s="230"/>
      <c r="I63" s="230"/>
      <c r="J63" s="230"/>
      <c r="K63" s="230">
        <f ca="1">MEDIAN(L13:Q13)</f>
        <v>2.63</v>
      </c>
      <c r="L63" s="230"/>
      <c r="M63" s="230"/>
      <c r="N63" s="230"/>
      <c r="O63" s="230"/>
      <c r="P63" s="230"/>
      <c r="Q63" s="230"/>
      <c r="R63" s="230">
        <f ca="1">MEDIAN(S13:X13)</f>
        <v>3.71</v>
      </c>
      <c r="S63" s="230"/>
      <c r="T63" s="230"/>
      <c r="U63" s="230"/>
      <c r="V63" s="230"/>
      <c r="W63" s="230"/>
      <c r="X63" s="230"/>
      <c r="Y63" s="230">
        <f ca="1">MEDIAN(Z13:AE13)</f>
        <v>-2</v>
      </c>
      <c r="Z63" s="230"/>
      <c r="AA63" s="230"/>
      <c r="AB63" s="230"/>
      <c r="AC63" s="230"/>
      <c r="AD63" s="230"/>
      <c r="AE63" s="230"/>
      <c r="AF63" s="1"/>
      <c r="AG63" s="3"/>
      <c r="AH63" s="3"/>
    </row>
    <row r="64" spans="1:34" ht="14.4"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4.4"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4.4"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t="str">
        <f ca="1">CONCATENATE(MEDIAN(E18:J18))</f>
        <v>-3.105</v>
      </c>
      <c r="E68" s="230"/>
      <c r="F68" s="230"/>
      <c r="G68" s="230"/>
      <c r="H68" s="230"/>
      <c r="I68" s="230"/>
      <c r="J68" s="230"/>
      <c r="K68" s="230" t="str">
        <f ca="1">CONCATENATE(MEDIAN(L18:Q18),"a")</f>
        <v>4a</v>
      </c>
      <c r="L68" s="230"/>
      <c r="M68" s="230"/>
      <c r="N68" s="230"/>
      <c r="O68" s="230"/>
      <c r="P68" s="230"/>
      <c r="Q68" s="230"/>
      <c r="R68" s="230" t="str">
        <f ca="1">CONCATENATE(MEDIAN(S18,U18),"n + ",T18/2)</f>
        <v>4n + 1</v>
      </c>
      <c r="S68" s="230"/>
      <c r="T68" s="230"/>
      <c r="U68" s="230"/>
      <c r="V68" s="230"/>
      <c r="W68" s="230"/>
      <c r="X68" s="230"/>
      <c r="Y68" s="230" t="str">
        <f ca="1">CONCATENATE(IF(Z18/2=1,"",Z18/2),"a + ",IF(AA18/2=1,"",AA18/2),"b")</f>
        <v>a + b</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Median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7</v>
      </c>
      <c r="E83" s="230"/>
      <c r="F83" s="230"/>
      <c r="G83" s="230"/>
      <c r="H83" s="230"/>
      <c r="I83" s="230"/>
      <c r="J83" s="230"/>
      <c r="K83" s="230">
        <f ca="1">K58</f>
        <v>6</v>
      </c>
      <c r="L83" s="230"/>
      <c r="M83" s="230"/>
      <c r="N83" s="230"/>
      <c r="O83" s="230"/>
      <c r="P83" s="230"/>
      <c r="Q83" s="230"/>
      <c r="R83" s="230">
        <f ca="1">R58</f>
        <v>7</v>
      </c>
      <c r="S83" s="230"/>
      <c r="T83" s="230"/>
      <c r="U83" s="230"/>
      <c r="V83" s="230"/>
      <c r="W83" s="230"/>
      <c r="X83" s="230"/>
      <c r="Y83" s="230">
        <f ca="1">Y58</f>
        <v>13</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1.6</v>
      </c>
      <c r="E88" s="230"/>
      <c r="F88" s="230"/>
      <c r="G88" s="230"/>
      <c r="H88" s="230"/>
      <c r="I88" s="230"/>
      <c r="J88" s="230"/>
      <c r="K88" s="230">
        <f ca="1">K63</f>
        <v>2.63</v>
      </c>
      <c r="L88" s="230"/>
      <c r="M88" s="230"/>
      <c r="N88" s="230"/>
      <c r="O88" s="230"/>
      <c r="P88" s="230"/>
      <c r="Q88" s="230"/>
      <c r="R88" s="230">
        <f ca="1">R63</f>
        <v>3.71</v>
      </c>
      <c r="S88" s="230"/>
      <c r="T88" s="230"/>
      <c r="U88" s="230"/>
      <c r="V88" s="230"/>
      <c r="W88" s="230"/>
      <c r="X88" s="230"/>
      <c r="Y88" s="230">
        <f ca="1">Y63</f>
        <v>-2</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-3.105</v>
      </c>
      <c r="E93" s="230"/>
      <c r="F93" s="230"/>
      <c r="G93" s="230"/>
      <c r="H93" s="230"/>
      <c r="I93" s="230"/>
      <c r="J93" s="230"/>
      <c r="K93" s="230" t="str">
        <f ca="1">K68</f>
        <v>4a</v>
      </c>
      <c r="L93" s="230"/>
      <c r="M93" s="230"/>
      <c r="N93" s="230"/>
      <c r="O93" s="230"/>
      <c r="P93" s="230"/>
      <c r="Q93" s="230"/>
      <c r="R93" s="230" t="str">
        <f ca="1">R68</f>
        <v>4n + 1</v>
      </c>
      <c r="S93" s="230"/>
      <c r="T93" s="230"/>
      <c r="U93" s="230"/>
      <c r="V93" s="230"/>
      <c r="W93" s="230"/>
      <c r="X93" s="230"/>
      <c r="Y93" s="230" t="str">
        <f ca="1">Y68</f>
        <v>a + b</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cr134uC7Fn1ViWr7knTcGjTn/7hkumDokEt5rOtJ8V63sQ0YhdVVToVhsS6daVmxZfI0fWoRlf6xnfqfrP+DNQ==" saltValue="TerFX8wj66TQYC4u3M/3fA=="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2E00-000000000000}"/>
  </hyperlinks>
  <pageMargins left="0.25" right="0.25"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2">
    <tabColor theme="5" tint="0.79998168889431442"/>
  </sheetPr>
  <dimension ref="A1:AH96"/>
  <sheetViews>
    <sheetView zoomScaleNormal="100" workbookViewId="0"/>
  </sheetViews>
  <sheetFormatPr defaultColWidth="2.88671875" defaultRowHeight="15" customHeight="1" x14ac:dyDescent="0.3"/>
  <sheetData>
    <row r="1" spans="1:34" ht="15" customHeight="1" x14ac:dyDescent="0.3">
      <c r="A1" s="61" t="s">
        <v>201</v>
      </c>
      <c r="B1" s="9"/>
      <c r="C1" s="227" t="s">
        <v>208</v>
      </c>
      <c r="D1" s="227"/>
      <c r="E1" s="227"/>
      <c r="F1" s="227"/>
      <c r="G1" s="227"/>
      <c r="H1" s="227"/>
      <c r="I1" s="227"/>
      <c r="J1" s="227"/>
      <c r="K1" s="227"/>
      <c r="L1" s="227"/>
      <c r="M1" s="227"/>
      <c r="N1" s="227"/>
      <c r="O1" s="227"/>
      <c r="P1" s="227"/>
      <c r="Q1" s="227"/>
      <c r="R1" s="227"/>
      <c r="S1" s="227"/>
      <c r="T1" s="227"/>
      <c r="U1" s="227"/>
      <c r="V1" s="227"/>
      <c r="W1" s="227"/>
      <c r="X1" s="227"/>
      <c r="Y1" s="227"/>
      <c r="Z1" s="227"/>
      <c r="AA1" s="227"/>
      <c r="AB1" s="3"/>
      <c r="AC1" s="3"/>
      <c r="AD1" s="3"/>
      <c r="AE1" s="3"/>
      <c r="AF1" s="3"/>
      <c r="AG1" s="9">
        <v>10</v>
      </c>
      <c r="AH1" s="9">
        <f ca="1">RANDBETWEEN(17,20)</f>
        <v>18</v>
      </c>
    </row>
    <row r="2" spans="1:34" ht="15" customHeight="1" x14ac:dyDescent="0.3">
      <c r="A2" s="3"/>
      <c r="B2" s="9" t="s">
        <v>205</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3"/>
      <c r="AC2" s="3"/>
      <c r="AD2" s="3"/>
      <c r="AE2" s="3"/>
      <c r="AF2" s="3"/>
      <c r="AG2" s="9">
        <v>11</v>
      </c>
      <c r="AH2" s="9">
        <f t="shared" ref="AH2:AH5" ca="1" si="0">RANDBETWEEN(17,20)</f>
        <v>17</v>
      </c>
    </row>
    <row r="3" spans="1:34" ht="15" customHeight="1" x14ac:dyDescent="0.3">
      <c r="A3" s="3"/>
      <c r="B3" s="9" t="s">
        <v>206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3"/>
      <c r="AC3" s="3"/>
      <c r="AD3" s="3"/>
      <c r="AE3" s="3"/>
      <c r="AF3" s="3"/>
      <c r="AG3" s="9">
        <v>12</v>
      </c>
      <c r="AH3" s="9">
        <f t="shared" ca="1" si="0"/>
        <v>18</v>
      </c>
    </row>
    <row r="4" spans="1:34" ht="15" customHeight="1" x14ac:dyDescent="0.3">
      <c r="A4" s="3"/>
      <c r="B4" s="9" t="s">
        <v>227</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3"/>
      <c r="AC4" s="3"/>
      <c r="AD4" s="3"/>
      <c r="AE4" s="3"/>
      <c r="AF4" s="3"/>
      <c r="AG4" s="9">
        <v>13</v>
      </c>
      <c r="AH4" s="9">
        <f t="shared" ca="1" si="0"/>
        <v>19</v>
      </c>
    </row>
    <row r="5" spans="1:34" ht="15" customHeight="1" x14ac:dyDescent="0.3">
      <c r="A5" s="3"/>
      <c r="B5" s="3"/>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3"/>
      <c r="AC5" s="3"/>
      <c r="AD5" s="3"/>
      <c r="AE5" s="3"/>
      <c r="AF5" s="3"/>
      <c r="AG5" s="9">
        <v>14</v>
      </c>
      <c r="AH5" s="9">
        <f t="shared" ca="1" si="0"/>
        <v>20</v>
      </c>
    </row>
    <row r="6" spans="1:34" ht="15" customHeight="1" x14ac:dyDescent="0.3">
      <c r="A6" s="3"/>
      <c r="B6" s="64"/>
      <c r="C6" s="65"/>
      <c r="D6" s="65"/>
      <c r="E6" s="65"/>
      <c r="F6" s="65"/>
      <c r="G6" s="65"/>
      <c r="H6" s="65"/>
      <c r="I6" s="65"/>
      <c r="J6" s="65"/>
      <c r="K6" s="65"/>
      <c r="L6" s="65"/>
      <c r="M6" s="65"/>
      <c r="N6" s="65"/>
      <c r="O6" s="65"/>
      <c r="P6" s="65"/>
      <c r="Q6" s="65"/>
      <c r="R6" s="65"/>
      <c r="S6" s="65"/>
      <c r="T6" s="65"/>
      <c r="U6" s="65"/>
      <c r="V6" s="65"/>
      <c r="W6" s="65"/>
      <c r="X6" s="65"/>
      <c r="Y6" s="65"/>
      <c r="Z6" s="65"/>
      <c r="AA6" s="65"/>
      <c r="AB6" s="64"/>
      <c r="AC6" s="64"/>
      <c r="AD6" s="64"/>
      <c r="AE6" s="64"/>
      <c r="AF6" s="3"/>
      <c r="AG6" s="9">
        <v>15</v>
      </c>
      <c r="AH6" s="9">
        <f ca="1">RANDBETWEEN(12,18)</f>
        <v>15</v>
      </c>
    </row>
    <row r="7" spans="1:34" ht="15" customHeight="1" x14ac:dyDescent="0.3">
      <c r="A7" s="3"/>
      <c r="B7" s="64"/>
      <c r="C7" s="64"/>
      <c r="D7" s="64"/>
      <c r="E7" s="64"/>
      <c r="F7" s="64"/>
      <c r="G7" s="64"/>
      <c r="H7" s="64"/>
      <c r="I7" s="64"/>
      <c r="J7" s="64"/>
      <c r="K7" s="66" t="str">
        <f ca="1">INDEX($B$2:$B$4,RANDBETWEEN(1,3))</f>
        <v>+</v>
      </c>
      <c r="L7" s="64"/>
      <c r="M7" s="64"/>
      <c r="N7" s="66"/>
      <c r="O7" s="66"/>
      <c r="P7" s="66"/>
      <c r="Q7" s="66"/>
      <c r="R7" s="66"/>
      <c r="S7" s="66"/>
      <c r="T7" s="66"/>
      <c r="U7" s="66"/>
      <c r="V7" s="64"/>
      <c r="W7" s="64"/>
      <c r="X7" s="66">
        <f ca="1">RANDBETWEEN(2,6)</f>
        <v>3</v>
      </c>
      <c r="Y7" s="66"/>
      <c r="Z7" s="66"/>
      <c r="AA7" s="66"/>
      <c r="AB7" s="66"/>
      <c r="AC7" s="66"/>
      <c r="AD7" s="66"/>
      <c r="AE7" s="66" t="str">
        <f ca="1">INDEX(Units,RANDBETWEEN(1,3))</f>
        <v>+</v>
      </c>
      <c r="AF7" s="9"/>
      <c r="AG7" s="9">
        <v>16</v>
      </c>
      <c r="AH7" s="9">
        <f t="shared" ref="AH7:AH11" ca="1" si="1">RANDBETWEEN(12,18)</f>
        <v>15</v>
      </c>
    </row>
    <row r="8" spans="1:34" ht="15" customHeight="1" x14ac:dyDescent="0.3">
      <c r="A8" s="3"/>
      <c r="B8" s="64"/>
      <c r="C8" s="306" t="s">
        <v>209</v>
      </c>
      <c r="D8" s="306"/>
      <c r="E8" s="306"/>
      <c r="F8" s="306"/>
      <c r="G8" s="306"/>
      <c r="H8" s="306" t="str">
        <f ca="1">IF(K7="-","HPs",IF(K7="N","En","P1"))</f>
        <v>P1</v>
      </c>
      <c r="I8" s="306"/>
      <c r="J8" s="306" t="str">
        <f ca="1">IF(K7="-","BPs",IF(K7="N","Ma","P2"))</f>
        <v>P2</v>
      </c>
      <c r="K8" s="306"/>
      <c r="L8" s="67"/>
      <c r="M8" s="64"/>
      <c r="N8" s="64"/>
      <c r="O8" s="64"/>
      <c r="P8" s="64"/>
      <c r="Q8" s="68"/>
      <c r="R8" s="68"/>
      <c r="S8" s="68"/>
      <c r="T8" s="68"/>
      <c r="U8" s="64"/>
      <c r="V8" s="64"/>
      <c r="W8" s="64"/>
      <c r="X8" s="64"/>
      <c r="Y8" s="64"/>
      <c r="Z8" s="64"/>
      <c r="AA8" s="64"/>
      <c r="AB8" s="64"/>
      <c r="AC8" s="64"/>
      <c r="AD8" s="64"/>
      <c r="AE8" s="64"/>
      <c r="AF8" s="3"/>
      <c r="AG8" s="9">
        <v>17</v>
      </c>
      <c r="AH8" s="9">
        <f t="shared" ca="1" si="1"/>
        <v>18</v>
      </c>
    </row>
    <row r="9" spans="1:34" ht="15" customHeight="1" x14ac:dyDescent="0.3">
      <c r="A9" s="3"/>
      <c r="B9" s="64"/>
      <c r="C9" s="307" t="s">
        <v>210</v>
      </c>
      <c r="D9" s="307"/>
      <c r="E9" s="307"/>
      <c r="F9" s="307"/>
      <c r="G9" s="307"/>
      <c r="H9" s="307">
        <f ca="1">IF($H$8="P1",RANDBETWEEN(11,40),IF($H$8="HPs",RANDBETWEEN(10,40),RANDBETWEEN(5,50)))</f>
        <v>12</v>
      </c>
      <c r="I9" s="307"/>
      <c r="J9" s="307">
        <f ca="1">IF($J$8="P2",H9+RANDBETWEEN(-5,10),IF($J$8="BPs",VLOOKUP(H9,$AG$1:$AH$31,2,FALSE),RANDBETWEEN(5,50)))</f>
        <v>10</v>
      </c>
      <c r="K9" s="307"/>
      <c r="L9" s="67"/>
      <c r="M9" s="64"/>
      <c r="N9" s="64"/>
      <c r="O9" s="64"/>
      <c r="P9" s="64"/>
      <c r="Q9" s="68"/>
      <c r="R9" s="68"/>
      <c r="S9" s="68"/>
      <c r="T9" s="68"/>
      <c r="U9" s="64"/>
      <c r="V9" s="64"/>
      <c r="W9" s="64"/>
      <c r="X9" s="64"/>
      <c r="Y9" s="64"/>
      <c r="Z9" s="64"/>
      <c r="AA9" s="64"/>
      <c r="AB9" s="64"/>
      <c r="AC9" s="64"/>
      <c r="AD9" s="64"/>
      <c r="AE9" s="64"/>
      <c r="AF9" s="3"/>
      <c r="AG9" s="9">
        <v>18</v>
      </c>
      <c r="AH9" s="9">
        <f t="shared" ca="1" si="1"/>
        <v>15</v>
      </c>
    </row>
    <row r="10" spans="1:34" ht="15" customHeight="1" x14ac:dyDescent="0.3">
      <c r="A10" s="3"/>
      <c r="B10" s="64"/>
      <c r="C10" s="307" t="s">
        <v>211</v>
      </c>
      <c r="D10" s="307"/>
      <c r="E10" s="307"/>
      <c r="F10" s="307"/>
      <c r="G10" s="307"/>
      <c r="H10" s="307">
        <f t="shared" ref="H10:H24" ca="1" si="2">IF($H$8="P1",RANDBETWEEN(11,40),IF($H$8="HPs",RANDBETWEEN(10,40),RANDBETWEEN(5,50)))</f>
        <v>31</v>
      </c>
      <c r="I10" s="307"/>
      <c r="J10" s="307">
        <f t="shared" ref="J10:J24" ca="1" si="3">IF($J$8="P2",H10+RANDBETWEEN(-5,10),IF($J$8="BPs",VLOOKUP(H10,$AG$1:$AH$31,2,FALSE),RANDBETWEEN(5,50)))</f>
        <v>31</v>
      </c>
      <c r="K10" s="307"/>
      <c r="L10" s="67"/>
      <c r="M10" s="64"/>
      <c r="N10" s="64"/>
      <c r="O10" s="64"/>
      <c r="P10" s="64"/>
      <c r="Q10" s="64"/>
      <c r="R10" s="64"/>
      <c r="S10" s="64"/>
      <c r="T10" s="64"/>
      <c r="U10" s="64"/>
      <c r="V10" s="64"/>
      <c r="W10" s="64"/>
      <c r="X10" s="64"/>
      <c r="Y10" s="64"/>
      <c r="Z10" s="64"/>
      <c r="AA10" s="64"/>
      <c r="AB10" s="64"/>
      <c r="AC10" s="64"/>
      <c r="AD10" s="64"/>
      <c r="AE10" s="64"/>
      <c r="AF10" s="3"/>
      <c r="AG10" s="9">
        <v>19</v>
      </c>
      <c r="AH10" s="9">
        <f t="shared" ca="1" si="1"/>
        <v>16</v>
      </c>
    </row>
    <row r="11" spans="1:34" ht="15" customHeight="1" x14ac:dyDescent="0.3">
      <c r="A11" s="3"/>
      <c r="B11" s="64"/>
      <c r="C11" s="307" t="s">
        <v>212</v>
      </c>
      <c r="D11" s="307"/>
      <c r="E11" s="307"/>
      <c r="F11" s="307"/>
      <c r="G11" s="307"/>
      <c r="H11" s="307">
        <f t="shared" ca="1" si="2"/>
        <v>18</v>
      </c>
      <c r="I11" s="307"/>
      <c r="J11" s="307">
        <f t="shared" ca="1" si="3"/>
        <v>19</v>
      </c>
      <c r="K11" s="307"/>
      <c r="L11" s="69"/>
      <c r="M11" s="69"/>
      <c r="N11" s="69"/>
      <c r="O11" s="64"/>
      <c r="P11" s="64"/>
      <c r="Q11" s="64"/>
      <c r="R11" s="64"/>
      <c r="S11" s="64"/>
      <c r="T11" s="64"/>
      <c r="U11" s="64"/>
      <c r="V11" s="64"/>
      <c r="W11" s="64"/>
      <c r="X11" s="68"/>
      <c r="Y11" s="68"/>
      <c r="Z11" s="68"/>
      <c r="AA11" s="64"/>
      <c r="AB11" s="64"/>
      <c r="AC11" s="64"/>
      <c r="AD11" s="64"/>
      <c r="AE11" s="64"/>
      <c r="AF11" s="3"/>
      <c r="AG11" s="9">
        <v>20</v>
      </c>
      <c r="AH11" s="9">
        <f t="shared" ca="1" si="1"/>
        <v>18</v>
      </c>
    </row>
    <row r="12" spans="1:34" ht="15" customHeight="1" x14ac:dyDescent="0.3">
      <c r="A12" s="3"/>
      <c r="B12" s="64"/>
      <c r="C12" s="307" t="s">
        <v>213</v>
      </c>
      <c r="D12" s="307"/>
      <c r="E12" s="307"/>
      <c r="F12" s="307"/>
      <c r="G12" s="307"/>
      <c r="H12" s="307">
        <f t="shared" ca="1" si="2"/>
        <v>25</v>
      </c>
      <c r="I12" s="307"/>
      <c r="J12" s="307">
        <f t="shared" ca="1" si="3"/>
        <v>21</v>
      </c>
      <c r="K12" s="307"/>
      <c r="L12" s="69"/>
      <c r="M12" s="69"/>
      <c r="N12" s="69"/>
      <c r="O12" s="64"/>
      <c r="P12" s="64"/>
      <c r="Q12" s="64"/>
      <c r="R12" s="64"/>
      <c r="S12" s="64"/>
      <c r="T12" s="64"/>
      <c r="U12" s="64"/>
      <c r="V12" s="64"/>
      <c r="W12" s="64"/>
      <c r="X12" s="68"/>
      <c r="Y12" s="68"/>
      <c r="Z12" s="68"/>
      <c r="AA12" s="64"/>
      <c r="AB12" s="64"/>
      <c r="AC12" s="64"/>
      <c r="AD12" s="64"/>
      <c r="AE12" s="64"/>
      <c r="AF12" s="3"/>
      <c r="AG12" s="9">
        <v>21</v>
      </c>
      <c r="AH12" s="9">
        <f ca="1">RANDBETWEEN(10,15)</f>
        <v>14</v>
      </c>
    </row>
    <row r="13" spans="1:34" ht="15" customHeight="1" x14ac:dyDescent="0.3">
      <c r="A13" s="3"/>
      <c r="B13" s="64"/>
      <c r="C13" s="307" t="s">
        <v>214</v>
      </c>
      <c r="D13" s="307"/>
      <c r="E13" s="307"/>
      <c r="F13" s="307"/>
      <c r="G13" s="307"/>
      <c r="H13" s="307">
        <f t="shared" ca="1" si="2"/>
        <v>16</v>
      </c>
      <c r="I13" s="307"/>
      <c r="J13" s="307">
        <f t="shared" ca="1" si="3"/>
        <v>25</v>
      </c>
      <c r="K13" s="307"/>
      <c r="L13" s="67"/>
      <c r="M13" s="64"/>
      <c r="N13" s="64"/>
      <c r="O13" s="64"/>
      <c r="P13" s="64"/>
      <c r="Q13" s="64"/>
      <c r="R13" s="64"/>
      <c r="S13" s="64"/>
      <c r="T13" s="64"/>
      <c r="U13" s="64"/>
      <c r="V13" s="64"/>
      <c r="W13" s="64"/>
      <c r="X13" s="64"/>
      <c r="Y13" s="64"/>
      <c r="Z13" s="64"/>
      <c r="AA13" s="64"/>
      <c r="AB13" s="64"/>
      <c r="AC13" s="64"/>
      <c r="AD13" s="64"/>
      <c r="AE13" s="64"/>
      <c r="AF13" s="3"/>
      <c r="AG13" s="9">
        <v>22</v>
      </c>
      <c r="AH13" s="9">
        <f t="shared" ref="AH13:AH17" ca="1" si="4">RANDBETWEEN(10,15)</f>
        <v>12</v>
      </c>
    </row>
    <row r="14" spans="1:34" ht="15" customHeight="1" x14ac:dyDescent="0.3">
      <c r="A14" s="3"/>
      <c r="B14" s="64"/>
      <c r="C14" s="307" t="s">
        <v>215</v>
      </c>
      <c r="D14" s="307"/>
      <c r="E14" s="307"/>
      <c r="F14" s="307"/>
      <c r="G14" s="307"/>
      <c r="H14" s="307">
        <f t="shared" ca="1" si="2"/>
        <v>16</v>
      </c>
      <c r="I14" s="307"/>
      <c r="J14" s="307">
        <f t="shared" ca="1" si="3"/>
        <v>20</v>
      </c>
      <c r="K14" s="307"/>
      <c r="L14" s="67"/>
      <c r="M14" s="64"/>
      <c r="N14" s="64"/>
      <c r="O14" s="64"/>
      <c r="P14" s="64"/>
      <c r="Q14" s="64"/>
      <c r="R14" s="64"/>
      <c r="S14" s="64"/>
      <c r="T14" s="64"/>
      <c r="U14" s="64"/>
      <c r="V14" s="64"/>
      <c r="W14" s="64"/>
      <c r="X14" s="64"/>
      <c r="Y14" s="64"/>
      <c r="Z14" s="64"/>
      <c r="AA14" s="64"/>
      <c r="AB14" s="64"/>
      <c r="AC14" s="64"/>
      <c r="AD14" s="64"/>
      <c r="AE14" s="64"/>
      <c r="AF14" s="3"/>
      <c r="AG14" s="9">
        <v>23</v>
      </c>
      <c r="AH14" s="9">
        <f t="shared" ca="1" si="4"/>
        <v>13</v>
      </c>
    </row>
    <row r="15" spans="1:34" ht="15" customHeight="1" x14ac:dyDescent="0.3">
      <c r="A15" s="3"/>
      <c r="B15" s="64"/>
      <c r="C15" s="307" t="s">
        <v>216</v>
      </c>
      <c r="D15" s="307"/>
      <c r="E15" s="307"/>
      <c r="F15" s="307"/>
      <c r="G15" s="307"/>
      <c r="H15" s="307">
        <f t="shared" ca="1" si="2"/>
        <v>22</v>
      </c>
      <c r="I15" s="307"/>
      <c r="J15" s="307">
        <f t="shared" ca="1" si="3"/>
        <v>26</v>
      </c>
      <c r="K15" s="307"/>
      <c r="L15" s="67"/>
      <c r="M15" s="64"/>
      <c r="N15" s="64"/>
      <c r="O15" s="64"/>
      <c r="P15" s="64"/>
      <c r="Q15" s="64"/>
      <c r="R15" s="64"/>
      <c r="S15" s="64"/>
      <c r="T15" s="64"/>
      <c r="U15" s="64"/>
      <c r="V15" s="64"/>
      <c r="W15" s="64"/>
      <c r="X15" s="64"/>
      <c r="Y15" s="64"/>
      <c r="Z15" s="64"/>
      <c r="AA15" s="64"/>
      <c r="AB15" s="64"/>
      <c r="AC15" s="64"/>
      <c r="AD15" s="64"/>
      <c r="AE15" s="64"/>
      <c r="AF15" s="3"/>
      <c r="AG15" s="9">
        <v>24</v>
      </c>
      <c r="AH15" s="9">
        <f t="shared" ca="1" si="4"/>
        <v>15</v>
      </c>
    </row>
    <row r="16" spans="1:34" ht="15" customHeight="1" x14ac:dyDescent="0.3">
      <c r="A16" s="3"/>
      <c r="B16" s="64"/>
      <c r="C16" s="307" t="s">
        <v>217</v>
      </c>
      <c r="D16" s="307"/>
      <c r="E16" s="307"/>
      <c r="F16" s="307"/>
      <c r="G16" s="307"/>
      <c r="H16" s="307">
        <f t="shared" ca="1" si="2"/>
        <v>34</v>
      </c>
      <c r="I16" s="307"/>
      <c r="J16" s="307">
        <f t="shared" ca="1" si="3"/>
        <v>42</v>
      </c>
      <c r="K16" s="307"/>
      <c r="L16" s="67"/>
      <c r="M16" s="64"/>
      <c r="N16" s="64"/>
      <c r="O16" s="64"/>
      <c r="P16" s="64"/>
      <c r="Q16" s="64"/>
      <c r="R16" s="64"/>
      <c r="S16" s="64"/>
      <c r="T16" s="64"/>
      <c r="U16" s="64"/>
      <c r="V16" s="64"/>
      <c r="W16" s="64"/>
      <c r="X16" s="64"/>
      <c r="Y16" s="64"/>
      <c r="Z16" s="64"/>
      <c r="AA16" s="64"/>
      <c r="AB16" s="64"/>
      <c r="AC16" s="64"/>
      <c r="AD16" s="64"/>
      <c r="AE16" s="64"/>
      <c r="AF16" s="3"/>
      <c r="AG16" s="9">
        <v>25</v>
      </c>
      <c r="AH16" s="9">
        <f t="shared" ca="1" si="4"/>
        <v>10</v>
      </c>
    </row>
    <row r="17" spans="1:34" ht="15" customHeight="1" x14ac:dyDescent="0.3">
      <c r="A17" s="3"/>
      <c r="B17" s="64"/>
      <c r="C17" s="307" t="s">
        <v>218</v>
      </c>
      <c r="D17" s="307"/>
      <c r="E17" s="307"/>
      <c r="F17" s="307"/>
      <c r="G17" s="307"/>
      <c r="H17" s="307">
        <f t="shared" ca="1" si="2"/>
        <v>31</v>
      </c>
      <c r="I17" s="307"/>
      <c r="J17" s="307">
        <f t="shared" ca="1" si="3"/>
        <v>31</v>
      </c>
      <c r="K17" s="307"/>
      <c r="L17" s="66"/>
      <c r="M17" s="64"/>
      <c r="N17" s="66"/>
      <c r="O17" s="66"/>
      <c r="P17" s="66"/>
      <c r="Q17" s="66"/>
      <c r="R17" s="66"/>
      <c r="S17" s="66"/>
      <c r="T17" s="66"/>
      <c r="U17" s="66"/>
      <c r="V17" s="64"/>
      <c r="W17" s="64"/>
      <c r="X17" s="64"/>
      <c r="Y17" s="64"/>
      <c r="Z17" s="64"/>
      <c r="AA17" s="64"/>
      <c r="AB17" s="64"/>
      <c r="AC17" s="64"/>
      <c r="AD17" s="64"/>
      <c r="AE17" s="64"/>
      <c r="AF17" s="3"/>
      <c r="AG17" s="9">
        <v>26</v>
      </c>
      <c r="AH17" s="9">
        <f t="shared" ca="1" si="4"/>
        <v>11</v>
      </c>
    </row>
    <row r="18" spans="1:34" ht="15" customHeight="1" x14ac:dyDescent="0.3">
      <c r="A18" s="3"/>
      <c r="B18" s="64"/>
      <c r="C18" s="307" t="s">
        <v>219</v>
      </c>
      <c r="D18" s="307"/>
      <c r="E18" s="307"/>
      <c r="F18" s="307"/>
      <c r="G18" s="307"/>
      <c r="H18" s="307">
        <f t="shared" ca="1" si="2"/>
        <v>28</v>
      </c>
      <c r="I18" s="307"/>
      <c r="J18" s="307">
        <f t="shared" ca="1" si="3"/>
        <v>35</v>
      </c>
      <c r="K18" s="307"/>
      <c r="L18" s="64"/>
      <c r="M18" s="64"/>
      <c r="N18" s="64"/>
      <c r="O18" s="64"/>
      <c r="P18" s="64"/>
      <c r="Q18" s="64"/>
      <c r="R18" s="64"/>
      <c r="S18" s="64"/>
      <c r="T18" s="64"/>
      <c r="U18" s="64"/>
      <c r="V18" s="64"/>
      <c r="W18" s="64"/>
      <c r="X18" s="64"/>
      <c r="Y18" s="64"/>
      <c r="Z18" s="64"/>
      <c r="AA18" s="64"/>
      <c r="AB18" s="64"/>
      <c r="AC18" s="64"/>
      <c r="AD18" s="64"/>
      <c r="AE18" s="64"/>
      <c r="AF18" s="3"/>
      <c r="AG18" s="9">
        <v>27</v>
      </c>
      <c r="AH18" s="9">
        <f ca="1">RANDBETWEEN(8,13)</f>
        <v>8</v>
      </c>
    </row>
    <row r="19" spans="1:34" ht="15" customHeight="1" x14ac:dyDescent="0.3">
      <c r="A19" s="3"/>
      <c r="B19" s="64"/>
      <c r="C19" s="307" t="s">
        <v>220</v>
      </c>
      <c r="D19" s="307"/>
      <c r="E19" s="307"/>
      <c r="F19" s="307"/>
      <c r="G19" s="307"/>
      <c r="H19" s="307">
        <f t="shared" ca="1" si="2"/>
        <v>33</v>
      </c>
      <c r="I19" s="307"/>
      <c r="J19" s="307">
        <f t="shared" ca="1" si="3"/>
        <v>30</v>
      </c>
      <c r="K19" s="307"/>
      <c r="L19" s="64"/>
      <c r="M19" s="68"/>
      <c r="N19" s="68"/>
      <c r="O19" s="68"/>
      <c r="P19" s="64"/>
      <c r="Q19" s="64"/>
      <c r="R19" s="64"/>
      <c r="S19" s="64"/>
      <c r="T19" s="64"/>
      <c r="U19" s="64"/>
      <c r="V19" s="64"/>
      <c r="W19" s="64"/>
      <c r="X19" s="64"/>
      <c r="Y19" s="64"/>
      <c r="Z19" s="64"/>
      <c r="AA19" s="64"/>
      <c r="AB19" s="64"/>
      <c r="AC19" s="64"/>
      <c r="AD19" s="64"/>
      <c r="AE19" s="64"/>
      <c r="AF19" s="3"/>
      <c r="AG19" s="9">
        <v>28</v>
      </c>
      <c r="AH19" s="9">
        <f t="shared" ref="AH19:AH22" ca="1" si="5">RANDBETWEEN(8,13)</f>
        <v>8</v>
      </c>
    </row>
    <row r="20" spans="1:34" ht="15" customHeight="1" x14ac:dyDescent="0.3">
      <c r="A20" s="3"/>
      <c r="B20" s="64"/>
      <c r="C20" s="307" t="s">
        <v>221</v>
      </c>
      <c r="D20" s="307"/>
      <c r="E20" s="307"/>
      <c r="F20" s="307"/>
      <c r="G20" s="307"/>
      <c r="H20" s="307">
        <f t="shared" ca="1" si="2"/>
        <v>21</v>
      </c>
      <c r="I20" s="307"/>
      <c r="J20" s="307">
        <f t="shared" ca="1" si="3"/>
        <v>28</v>
      </c>
      <c r="K20" s="307"/>
      <c r="L20" s="64"/>
      <c r="M20" s="68"/>
      <c r="N20" s="68"/>
      <c r="O20" s="68"/>
      <c r="P20" s="64"/>
      <c r="Q20" s="64"/>
      <c r="R20" s="64"/>
      <c r="S20" s="64"/>
      <c r="T20" s="64"/>
      <c r="U20" s="64"/>
      <c r="V20" s="64"/>
      <c r="W20" s="64"/>
      <c r="X20" s="64"/>
      <c r="Y20" s="64"/>
      <c r="Z20" s="64"/>
      <c r="AA20" s="64"/>
      <c r="AB20" s="64"/>
      <c r="AC20" s="64"/>
      <c r="AD20" s="64"/>
      <c r="AE20" s="64"/>
      <c r="AF20" s="3"/>
      <c r="AG20" s="9">
        <v>29</v>
      </c>
      <c r="AH20" s="9">
        <f t="shared" ca="1" si="5"/>
        <v>8</v>
      </c>
    </row>
    <row r="21" spans="1:34" ht="15" customHeight="1" x14ac:dyDescent="0.3">
      <c r="A21" s="3"/>
      <c r="B21" s="64"/>
      <c r="C21" s="307" t="s">
        <v>222</v>
      </c>
      <c r="D21" s="307"/>
      <c r="E21" s="307"/>
      <c r="F21" s="307"/>
      <c r="G21" s="307"/>
      <c r="H21" s="307">
        <f t="shared" ca="1" si="2"/>
        <v>11</v>
      </c>
      <c r="I21" s="307"/>
      <c r="J21" s="307">
        <f t="shared" ca="1" si="3"/>
        <v>10</v>
      </c>
      <c r="K21" s="307"/>
      <c r="L21" s="64"/>
      <c r="M21" s="68"/>
      <c r="N21" s="68"/>
      <c r="O21" s="68"/>
      <c r="P21" s="64"/>
      <c r="Q21" s="64"/>
      <c r="R21" s="64"/>
      <c r="S21" s="64"/>
      <c r="T21" s="64"/>
      <c r="U21" s="64"/>
      <c r="V21" s="64"/>
      <c r="W21" s="64"/>
      <c r="X21" s="64"/>
      <c r="Y21" s="64"/>
      <c r="Z21" s="64"/>
      <c r="AA21" s="64"/>
      <c r="AB21" s="64"/>
      <c r="AC21" s="64"/>
      <c r="AD21" s="64"/>
      <c r="AE21" s="64"/>
      <c r="AF21" s="3"/>
      <c r="AG21" s="9">
        <v>30</v>
      </c>
      <c r="AH21" s="9">
        <f t="shared" ca="1" si="5"/>
        <v>13</v>
      </c>
    </row>
    <row r="22" spans="1:34" ht="15" customHeight="1" x14ac:dyDescent="0.3">
      <c r="A22" s="3"/>
      <c r="B22" s="64"/>
      <c r="C22" s="307" t="s">
        <v>223</v>
      </c>
      <c r="D22" s="307"/>
      <c r="E22" s="307"/>
      <c r="F22" s="307"/>
      <c r="G22" s="307"/>
      <c r="H22" s="307">
        <f t="shared" ca="1" si="2"/>
        <v>34</v>
      </c>
      <c r="I22" s="307"/>
      <c r="J22" s="307">
        <f t="shared" ca="1" si="3"/>
        <v>32</v>
      </c>
      <c r="K22" s="307"/>
      <c r="L22" s="64"/>
      <c r="M22" s="68"/>
      <c r="N22" s="68"/>
      <c r="O22" s="68"/>
      <c r="P22" s="64"/>
      <c r="Q22" s="64"/>
      <c r="R22" s="64"/>
      <c r="S22" s="64"/>
      <c r="T22" s="64"/>
      <c r="U22" s="64"/>
      <c r="V22" s="64"/>
      <c r="W22" s="64"/>
      <c r="X22" s="64"/>
      <c r="Y22" s="64"/>
      <c r="Z22" s="64"/>
      <c r="AA22" s="64"/>
      <c r="AB22" s="64"/>
      <c r="AC22" s="64"/>
      <c r="AD22" s="64"/>
      <c r="AE22" s="64"/>
      <c r="AF22" s="3"/>
      <c r="AG22" s="9">
        <v>31</v>
      </c>
      <c r="AH22" s="9">
        <f t="shared" ca="1" si="5"/>
        <v>13</v>
      </c>
    </row>
    <row r="23" spans="1:34" ht="15" customHeight="1" x14ac:dyDescent="0.3">
      <c r="A23" s="3"/>
      <c r="B23" s="64"/>
      <c r="C23" s="307" t="s">
        <v>224</v>
      </c>
      <c r="D23" s="307"/>
      <c r="E23" s="307"/>
      <c r="F23" s="307"/>
      <c r="G23" s="307"/>
      <c r="H23" s="307">
        <f t="shared" ca="1" si="2"/>
        <v>26</v>
      </c>
      <c r="I23" s="307"/>
      <c r="J23" s="307">
        <f t="shared" ca="1" si="3"/>
        <v>23</v>
      </c>
      <c r="K23" s="307"/>
      <c r="L23" s="64"/>
      <c r="M23" s="68"/>
      <c r="N23" s="68"/>
      <c r="O23" s="68"/>
      <c r="P23" s="64"/>
      <c r="Q23" s="64"/>
      <c r="R23" s="64"/>
      <c r="S23" s="64"/>
      <c r="T23" s="64"/>
      <c r="U23" s="64"/>
      <c r="V23" s="64"/>
      <c r="W23" s="64"/>
      <c r="X23" s="64"/>
      <c r="Y23" s="64"/>
      <c r="Z23" s="64"/>
      <c r="AA23" s="64"/>
      <c r="AB23" s="64"/>
      <c r="AC23" s="64"/>
      <c r="AD23" s="64"/>
      <c r="AE23" s="64"/>
      <c r="AF23" s="3"/>
      <c r="AG23" s="9">
        <v>32</v>
      </c>
      <c r="AH23" s="9">
        <f ca="1">RANDBETWEEN(3,10)</f>
        <v>8</v>
      </c>
    </row>
    <row r="24" spans="1:34" ht="15" customHeight="1" x14ac:dyDescent="0.3">
      <c r="A24" s="3"/>
      <c r="B24" s="64"/>
      <c r="C24" s="307" t="s">
        <v>225</v>
      </c>
      <c r="D24" s="307"/>
      <c r="E24" s="307"/>
      <c r="F24" s="307"/>
      <c r="G24" s="307"/>
      <c r="H24" s="307">
        <f t="shared" ca="1" si="2"/>
        <v>40</v>
      </c>
      <c r="I24" s="307"/>
      <c r="J24" s="307">
        <f t="shared" ca="1" si="3"/>
        <v>36</v>
      </c>
      <c r="K24" s="307"/>
      <c r="L24" s="64"/>
      <c r="M24" s="68"/>
      <c r="N24" s="68"/>
      <c r="O24" s="68"/>
      <c r="P24" s="64"/>
      <c r="Q24" s="70"/>
      <c r="R24" s="70"/>
      <c r="S24" s="70"/>
      <c r="T24" s="70"/>
      <c r="U24" s="64"/>
      <c r="V24" s="64"/>
      <c r="W24" s="64"/>
      <c r="X24" s="64"/>
      <c r="Y24" s="64"/>
      <c r="Z24" s="64"/>
      <c r="AA24" s="64"/>
      <c r="AB24" s="64"/>
      <c r="AC24" s="64"/>
      <c r="AD24" s="64"/>
      <c r="AE24" s="64"/>
      <c r="AF24" s="3"/>
      <c r="AG24" s="9">
        <v>33</v>
      </c>
      <c r="AH24" s="9">
        <f t="shared" ref="AH24:AH27" ca="1" si="6">RANDBETWEEN(3,10)</f>
        <v>4</v>
      </c>
    </row>
    <row r="25" spans="1:34" ht="15" customHeight="1" x14ac:dyDescent="0.3">
      <c r="A25" s="3"/>
      <c r="B25" s="64"/>
      <c r="C25" s="64"/>
      <c r="D25" s="64"/>
      <c r="E25" s="64"/>
      <c r="F25" s="64"/>
      <c r="G25" s="64"/>
      <c r="H25" s="64"/>
      <c r="I25" s="64"/>
      <c r="J25" s="64"/>
      <c r="K25" s="64"/>
      <c r="L25" s="64"/>
      <c r="M25" s="64"/>
      <c r="N25" s="64"/>
      <c r="O25" s="64"/>
      <c r="P25" s="64"/>
      <c r="Q25" s="70"/>
      <c r="R25" s="70"/>
      <c r="S25" s="70"/>
      <c r="T25" s="70"/>
      <c r="U25" s="64"/>
      <c r="V25" s="64"/>
      <c r="W25" s="64"/>
      <c r="X25" s="64"/>
      <c r="Y25" s="64"/>
      <c r="Z25" s="64"/>
      <c r="AA25" s="64"/>
      <c r="AB25" s="64"/>
      <c r="AC25" s="64"/>
      <c r="AD25" s="64"/>
      <c r="AE25" s="64"/>
      <c r="AF25" s="3"/>
      <c r="AG25" s="9">
        <v>34</v>
      </c>
      <c r="AH25" s="9">
        <f t="shared" ca="1" si="6"/>
        <v>5</v>
      </c>
    </row>
    <row r="26" spans="1:34" ht="15" customHeight="1" x14ac:dyDescent="0.3">
      <c r="A26" s="3"/>
      <c r="B26" s="64"/>
      <c r="C26" s="64"/>
      <c r="D26" s="64"/>
      <c r="E26" s="64"/>
      <c r="F26" s="64"/>
      <c r="G26" s="64"/>
      <c r="H26" s="64"/>
      <c r="I26" s="64"/>
      <c r="J26" s="64"/>
      <c r="K26" s="64"/>
      <c r="L26" s="64"/>
      <c r="M26" s="64"/>
      <c r="N26" s="64"/>
      <c r="O26" s="64"/>
      <c r="P26" s="64"/>
      <c r="Q26" s="70"/>
      <c r="R26" s="70"/>
      <c r="S26" s="70"/>
      <c r="T26" s="70"/>
      <c r="U26" s="64"/>
      <c r="V26" s="64"/>
      <c r="W26" s="64"/>
      <c r="X26" s="64"/>
      <c r="Y26" s="64"/>
      <c r="Z26" s="64"/>
      <c r="AA26" s="64"/>
      <c r="AB26" s="64"/>
      <c r="AC26" s="64"/>
      <c r="AD26" s="64"/>
      <c r="AE26" s="64"/>
      <c r="AF26" s="3"/>
      <c r="AG26" s="9">
        <v>35</v>
      </c>
      <c r="AH26" s="9">
        <f t="shared" ca="1" si="6"/>
        <v>4</v>
      </c>
    </row>
    <row r="27" spans="1:34" ht="15" customHeight="1" x14ac:dyDescent="0.3">
      <c r="A27" s="3"/>
      <c r="B27" s="3"/>
      <c r="C27" s="3" t="s">
        <v>0</v>
      </c>
      <c r="D27" s="240"/>
      <c r="E27" s="240"/>
      <c r="F27" s="240"/>
      <c r="G27" s="240"/>
      <c r="H27" s="240"/>
      <c r="I27" s="240"/>
      <c r="J27" s="240"/>
      <c r="K27" s="240"/>
      <c r="L27" s="240"/>
      <c r="M27" s="3" t="s">
        <v>1</v>
      </c>
      <c r="N27" s="3"/>
      <c r="O27" s="3"/>
      <c r="P27" s="3"/>
      <c r="Q27" s="3"/>
      <c r="R27" s="3"/>
      <c r="S27" s="3"/>
      <c r="T27" s="3"/>
      <c r="U27" s="3"/>
      <c r="V27" s="3"/>
      <c r="W27" s="3" t="s">
        <v>2</v>
      </c>
      <c r="X27" s="9">
        <f ca="1">MIN($H$9:$S$24)</f>
        <v>10</v>
      </c>
      <c r="Y27" s="9">
        <f ca="1">MAX($I$9:$T$24)</f>
        <v>42</v>
      </c>
      <c r="Z27" s="9">
        <f ca="1">X27+RANDBETWEEN(5,Y27-X27-5)</f>
        <v>30</v>
      </c>
      <c r="AA27" s="3"/>
      <c r="AB27" s="3"/>
      <c r="AC27" s="3"/>
      <c r="AD27" s="3"/>
      <c r="AE27" s="3"/>
      <c r="AF27" s="3"/>
      <c r="AG27" s="9">
        <v>36</v>
      </c>
      <c r="AH27" s="9">
        <f t="shared" ca="1" si="6"/>
        <v>3</v>
      </c>
    </row>
    <row r="28" spans="1:34" ht="15" customHeight="1" x14ac:dyDescent="0.3">
      <c r="A28" s="3"/>
      <c r="B28" s="3"/>
      <c r="C28" s="276" t="s">
        <v>228</v>
      </c>
      <c r="D28" s="276"/>
      <c r="E28" s="276"/>
      <c r="F28" s="276"/>
      <c r="G28" s="276"/>
      <c r="H28" s="276"/>
      <c r="I28" s="276"/>
      <c r="J28" s="276"/>
      <c r="K28" s="276"/>
      <c r="L28" s="276"/>
      <c r="M28" s="276" t="s">
        <v>226</v>
      </c>
      <c r="N28" s="276"/>
      <c r="O28" s="276"/>
      <c r="P28" s="276"/>
      <c r="Q28" s="276"/>
      <c r="R28" s="276"/>
      <c r="S28" s="276"/>
      <c r="T28" s="276"/>
      <c r="U28" s="276"/>
      <c r="V28" s="276"/>
      <c r="W28" s="276" t="str">
        <f ca="1">IF(K7="N","Explain why it is inappropriate to attempt to estimate one variable using the other in this scatter diagram.",CONCATENATE("Estimate the value of ",$J$8," when ",H8," = ",Z27,"."))</f>
        <v>Estimate the value of P2 when P1 = 30.</v>
      </c>
      <c r="X28" s="276"/>
      <c r="Y28" s="276"/>
      <c r="Z28" s="276"/>
      <c r="AA28" s="276"/>
      <c r="AB28" s="276"/>
      <c r="AC28" s="276"/>
      <c r="AD28" s="276"/>
      <c r="AE28" s="276"/>
      <c r="AF28" s="276"/>
      <c r="AG28" s="9">
        <v>37</v>
      </c>
      <c r="AH28" s="9">
        <f ca="1">RANDBETWEEN(0,5)</f>
        <v>4</v>
      </c>
    </row>
    <row r="29" spans="1:34" ht="15" customHeight="1" x14ac:dyDescent="0.3">
      <c r="A29" s="3"/>
      <c r="B29" s="3"/>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9">
        <v>38</v>
      </c>
      <c r="AH29" s="9">
        <f t="shared" ref="AH29:AH31" ca="1" si="7">RANDBETWEEN(0,5)</f>
        <v>4</v>
      </c>
    </row>
    <row r="30" spans="1:34" ht="15" customHeight="1" x14ac:dyDescent="0.3">
      <c r="A30" s="3"/>
      <c r="B30" s="3"/>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9">
        <v>39</v>
      </c>
      <c r="AH30" s="9">
        <f t="shared" ca="1" si="7"/>
        <v>3</v>
      </c>
    </row>
    <row r="31" spans="1:34" ht="15" customHeight="1" x14ac:dyDescent="0.3">
      <c r="A31" s="3"/>
      <c r="B31" s="3"/>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9">
        <v>40</v>
      </c>
      <c r="AH31" s="9">
        <f t="shared" ca="1" si="7"/>
        <v>4</v>
      </c>
    </row>
    <row r="32" spans="1:34" ht="15" customHeight="1" x14ac:dyDescent="0.3">
      <c r="A32" s="3"/>
      <c r="B32" s="3"/>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3"/>
      <c r="AH32" s="3"/>
    </row>
    <row r="33" spans="1:34" ht="15" customHeight="1" x14ac:dyDescent="0.3">
      <c r="A33" s="3"/>
      <c r="B33" s="3"/>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3"/>
      <c r="AH33" s="3"/>
    </row>
    <row r="34" spans="1:34" ht="15" customHeight="1" x14ac:dyDescent="0.3">
      <c r="A34" s="3"/>
      <c r="B34" s="3"/>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3"/>
      <c r="AH34" s="3"/>
    </row>
    <row r="35" spans="1:34" ht="15" customHeight="1" x14ac:dyDescent="0.3">
      <c r="A35" s="3"/>
      <c r="B35" s="3"/>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3"/>
      <c r="AH35" s="3"/>
    </row>
    <row r="36" spans="1:34" ht="15" customHeight="1" x14ac:dyDescent="0.3">
      <c r="A36" s="3"/>
      <c r="B36" s="3"/>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3"/>
      <c r="AH36" s="3"/>
    </row>
    <row r="37" spans="1:34" ht="15" customHeight="1" x14ac:dyDescent="0.3">
      <c r="A37" s="3"/>
      <c r="B37" s="3"/>
      <c r="C37" s="3" t="str">
        <f ca="1">IF(K7="N","","d)")</f>
        <v>d)</v>
      </c>
      <c r="D37" s="9">
        <f ca="1">MIN($H$9:$S$24)</f>
        <v>10</v>
      </c>
      <c r="E37" s="9">
        <f ca="1">MAX($I$9:$T$24)</f>
        <v>42</v>
      </c>
      <c r="F37" s="9">
        <f ca="1">X27+RANDBETWEEN(5,Y27-X27-5)</f>
        <v>26</v>
      </c>
      <c r="G37" s="3"/>
      <c r="H37" s="3"/>
      <c r="I37" s="3"/>
      <c r="J37" s="3"/>
      <c r="K37" s="3"/>
      <c r="L37" s="3"/>
      <c r="M37" s="3" t="str">
        <f ca="1">IF(K7="N","","e)")</f>
        <v>e)</v>
      </c>
      <c r="N37" s="3"/>
      <c r="O37" s="3"/>
      <c r="P37" s="3"/>
      <c r="Q37" s="3"/>
      <c r="R37" s="3"/>
      <c r="S37" s="3"/>
      <c r="T37" s="3"/>
      <c r="U37" s="3"/>
      <c r="V37" s="3"/>
      <c r="W37" s="3" t="str">
        <f ca="1">IF(K7="N","","f)")</f>
        <v>f)</v>
      </c>
      <c r="X37" s="3"/>
      <c r="Y37" s="3"/>
      <c r="Z37" s="3"/>
      <c r="AA37" s="3"/>
      <c r="AB37" s="3"/>
      <c r="AC37" s="3"/>
      <c r="AD37" s="3"/>
      <c r="AE37" s="3"/>
      <c r="AF37" s="3"/>
      <c r="AG37" s="3"/>
      <c r="AH37" s="3"/>
    </row>
    <row r="38" spans="1:34" ht="15" customHeight="1" x14ac:dyDescent="0.3">
      <c r="A38" s="3"/>
      <c r="B38" s="3"/>
      <c r="C38" s="276" t="str">
        <f ca="1">IF(K7="N","",CONCATENATE("Estimate the value of ",$H$8," when ",$J$8," = ",F37,"."))</f>
        <v>Estimate the value of P1 when P2 = 26.</v>
      </c>
      <c r="D38" s="276"/>
      <c r="E38" s="276"/>
      <c r="F38" s="276"/>
      <c r="G38" s="276"/>
      <c r="H38" s="276"/>
      <c r="I38" s="276"/>
      <c r="J38" s="276"/>
      <c r="K38" s="276"/>
      <c r="L38" s="276"/>
      <c r="M38" s="276" t="str">
        <f ca="1">IF(K7="N","",CONCATENATE("Improve your line of best fit by calculating the mean scores in ",H8," and ",J8,". How does this affect your answers in parts c) and d)?"))</f>
        <v>Improve your line of best fit by calculating the mean scores in P1 and P2. How does this affect your answers in parts c) and d)?</v>
      </c>
      <c r="N38" s="276"/>
      <c r="O38" s="276"/>
      <c r="P38" s="276"/>
      <c r="Q38" s="276"/>
      <c r="R38" s="276"/>
      <c r="S38" s="276"/>
      <c r="T38" s="276"/>
      <c r="U38" s="276"/>
      <c r="V38" s="276"/>
      <c r="W38" s="276" t="str">
        <f ca="1">IF(K7="N","","Write an equation in the form y = mx + c for your line of best fit.")</f>
        <v>Write an equation in the form y = mx + c for your line of best fit.</v>
      </c>
      <c r="X38" s="276"/>
      <c r="Y38" s="276"/>
      <c r="Z38" s="276"/>
      <c r="AA38" s="276"/>
      <c r="AB38" s="276"/>
      <c r="AC38" s="276"/>
      <c r="AD38" s="276"/>
      <c r="AE38" s="276"/>
      <c r="AF38" s="276"/>
      <c r="AG38" s="3"/>
      <c r="AH38" s="3"/>
    </row>
    <row r="39" spans="1:34" ht="15" customHeight="1" x14ac:dyDescent="0.3">
      <c r="A39" s="3"/>
      <c r="B39" s="3"/>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3"/>
      <c r="AH39" s="3"/>
    </row>
    <row r="40" spans="1:34" ht="15" customHeight="1" x14ac:dyDescent="0.3">
      <c r="A40" s="3"/>
      <c r="B40" s="3"/>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3"/>
      <c r="AH40" s="3"/>
    </row>
    <row r="41" spans="1:34" ht="15" customHeight="1" x14ac:dyDescent="0.3">
      <c r="A41" s="3"/>
      <c r="B41" s="3"/>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3"/>
      <c r="AH41" s="3"/>
    </row>
    <row r="42" spans="1:34" ht="15" customHeight="1" x14ac:dyDescent="0.3">
      <c r="A42" s="3"/>
      <c r="B42" s="3"/>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3"/>
      <c r="AH42" s="3"/>
    </row>
    <row r="43" spans="1:34" ht="15" customHeight="1" x14ac:dyDescent="0.3">
      <c r="A43" s="3"/>
      <c r="B43" s="3"/>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3"/>
      <c r="AH43" s="3"/>
    </row>
    <row r="44" spans="1:34" ht="15" customHeight="1" x14ac:dyDescent="0.3">
      <c r="A44" s="3"/>
      <c r="B44" s="3"/>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3"/>
      <c r="AH44" s="3"/>
    </row>
    <row r="45" spans="1:34" ht="15" customHeight="1" x14ac:dyDescent="0.3">
      <c r="A45" s="3"/>
      <c r="B45" s="3"/>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3"/>
      <c r="AH45" s="3"/>
    </row>
    <row r="46" spans="1:34" ht="15" customHeight="1" x14ac:dyDescent="0.3">
      <c r="A46" s="3"/>
      <c r="B46" s="3"/>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3"/>
      <c r="AH46" s="3"/>
    </row>
    <row r="47" spans="1:34" ht="1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5" customHeight="1"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5" customHeight="1" x14ac:dyDescent="0.3">
      <c r="A50" s="9"/>
      <c r="B50" s="9"/>
      <c r="C50" s="231" t="str">
        <f>CONCATENATE(C1," Answer Key")</f>
        <v>Scatter Graphs Answer Key</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1"/>
      <c r="AC50" s="1"/>
      <c r="AD50" s="1"/>
      <c r="AE50" s="1"/>
      <c r="AF50" s="1"/>
      <c r="AG50" s="9"/>
      <c r="AH50" s="9"/>
    </row>
    <row r="51" spans="1:34" ht="15" customHeight="1" x14ac:dyDescent="0.3">
      <c r="A51" s="9"/>
      <c r="B51" s="9"/>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1"/>
      <c r="AC51" s="1"/>
      <c r="AD51" s="1"/>
      <c r="AE51" s="1"/>
      <c r="AF51" s="1"/>
      <c r="AG51" s="9"/>
      <c r="AH51" s="9"/>
    </row>
    <row r="52" spans="1:34" ht="15" customHeight="1" x14ac:dyDescent="0.3">
      <c r="A52" s="9"/>
      <c r="B52" s="9"/>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1"/>
      <c r="AC52" s="1"/>
      <c r="AD52" s="1"/>
      <c r="AE52" s="1"/>
      <c r="AF52" s="1"/>
      <c r="AG52" s="9"/>
      <c r="AH52" s="9"/>
    </row>
    <row r="53" spans="1:34" ht="15" customHeight="1" x14ac:dyDescent="0.3">
      <c r="A53" s="9"/>
      <c r="B53" s="9"/>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1"/>
      <c r="AC53" s="1"/>
      <c r="AD53" s="1"/>
      <c r="AE53" s="1"/>
      <c r="AF53" s="1"/>
      <c r="AG53" s="9"/>
      <c r="AH53" s="9"/>
    </row>
    <row r="54" spans="1:34" ht="15" customHeight="1" x14ac:dyDescent="0.3">
      <c r="A54" s="9"/>
      <c r="B54" s="9"/>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1"/>
      <c r="AC54" s="1"/>
      <c r="AD54" s="1"/>
      <c r="AE54" s="1"/>
      <c r="AF54" s="1"/>
      <c r="AG54" s="9"/>
      <c r="AH54" s="9"/>
    </row>
    <row r="55" spans="1:34" ht="15" customHeight="1" x14ac:dyDescent="0.3">
      <c r="A55" s="9"/>
      <c r="B55" s="9"/>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1"/>
      <c r="AC55" s="1"/>
      <c r="AD55" s="1"/>
      <c r="AE55" s="1"/>
      <c r="AF55" s="1"/>
      <c r="AG55" s="9"/>
      <c r="AH55" s="9"/>
    </row>
    <row r="56" spans="1:34" ht="15" customHeight="1" x14ac:dyDescent="0.3">
      <c r="A56" s="9"/>
      <c r="B56" s="9"/>
      <c r="C56" s="1" t="s">
        <v>0</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9"/>
      <c r="AH56" s="9"/>
    </row>
    <row r="57" spans="1:34" ht="15" customHeight="1" x14ac:dyDescent="0.3">
      <c r="A57" s="9"/>
      <c r="B57" s="9"/>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9"/>
      <c r="AH57" s="9"/>
    </row>
    <row r="58" spans="1:34" ht="15" customHeight="1" x14ac:dyDescent="0.3">
      <c r="A58" s="9"/>
      <c r="B58" s="9"/>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9"/>
      <c r="AH58" s="9"/>
    </row>
    <row r="59" spans="1:34" ht="15" customHeight="1" x14ac:dyDescent="0.3">
      <c r="A59" s="9"/>
      <c r="B59" s="9"/>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9"/>
      <c r="AH59" s="9"/>
    </row>
    <row r="60" spans="1:34" ht="15" customHeight="1" x14ac:dyDescent="0.3">
      <c r="A60" s="9"/>
      <c r="B60" s="9"/>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9"/>
      <c r="AH60" s="9"/>
    </row>
    <row r="61" spans="1:34" ht="15" customHeight="1" x14ac:dyDescent="0.3">
      <c r="A61" s="9"/>
      <c r="B61" s="9"/>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9"/>
      <c r="AH61" s="9"/>
    </row>
    <row r="62" spans="1:34" ht="15" customHeight="1" x14ac:dyDescent="0.3">
      <c r="A62" s="9"/>
      <c r="B62" s="9"/>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9"/>
      <c r="AH62" s="9"/>
    </row>
    <row r="63" spans="1:34" ht="15" customHeight="1" x14ac:dyDescent="0.3">
      <c r="A63" s="9"/>
      <c r="B63" s="9"/>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9"/>
      <c r="AH63" s="9"/>
    </row>
    <row r="64" spans="1:34" ht="15" customHeight="1" x14ac:dyDescent="0.3">
      <c r="A64" s="9"/>
      <c r="B64" s="9"/>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9"/>
      <c r="AH64" s="9"/>
    </row>
    <row r="65" spans="1:34" ht="15" customHeight="1" x14ac:dyDescent="0.3">
      <c r="A65" s="9"/>
      <c r="B65" s="9"/>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9"/>
      <c r="AH65" s="9"/>
    </row>
    <row r="66" spans="1:34" ht="15" customHeight="1" x14ac:dyDescent="0.3">
      <c r="A66" s="9"/>
      <c r="B66" s="9"/>
      <c r="C66" s="1"/>
      <c r="D66" s="1"/>
      <c r="E66" s="1"/>
      <c r="F66" s="1"/>
      <c r="G66" s="1"/>
      <c r="H66" s="1"/>
      <c r="I66" s="1"/>
      <c r="J66" s="1"/>
      <c r="K66" s="1"/>
      <c r="L66" s="1"/>
      <c r="M66" s="1" t="s">
        <v>4</v>
      </c>
      <c r="N66" s="1"/>
      <c r="O66" s="1"/>
      <c r="P66" s="1"/>
      <c r="Q66" s="1"/>
      <c r="R66" s="1"/>
      <c r="S66" s="1"/>
      <c r="T66" s="1"/>
      <c r="U66" s="1"/>
      <c r="V66" s="1"/>
      <c r="W66" s="1" t="s">
        <v>5</v>
      </c>
      <c r="X66" s="1"/>
      <c r="Y66" s="1"/>
      <c r="Z66" s="1"/>
      <c r="AA66" s="1"/>
      <c r="AB66" s="1"/>
      <c r="AC66" s="1"/>
      <c r="AD66" s="1"/>
      <c r="AE66" s="1"/>
      <c r="AF66" s="1"/>
      <c r="AG66" s="9"/>
      <c r="AH66" s="9"/>
    </row>
    <row r="67" spans="1:34" ht="15" customHeight="1" x14ac:dyDescent="0.3">
      <c r="A67" s="9"/>
      <c r="B67" s="9"/>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9"/>
      <c r="AH67" s="9"/>
    </row>
    <row r="68" spans="1:34" ht="15" customHeight="1" x14ac:dyDescent="0.3">
      <c r="A68" s="9"/>
      <c r="B68" s="9"/>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9"/>
      <c r="AH68" s="9"/>
    </row>
    <row r="69" spans="1:34" ht="15" customHeight="1" x14ac:dyDescent="0.3">
      <c r="A69" s="9"/>
      <c r="B69" s="9"/>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9"/>
      <c r="AH69" s="9"/>
    </row>
    <row r="70" spans="1:34" ht="15" customHeight="1" x14ac:dyDescent="0.3">
      <c r="A70" s="9"/>
      <c r="B70" s="9"/>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9"/>
      <c r="AH70" s="9"/>
    </row>
    <row r="71" spans="1:34" ht="15" customHeight="1" x14ac:dyDescent="0.3">
      <c r="A71" s="9"/>
      <c r="B71" s="9"/>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9"/>
      <c r="AH71" s="9"/>
    </row>
    <row r="72" spans="1:34" ht="15" customHeight="1" x14ac:dyDescent="0.3">
      <c r="A72" s="9"/>
      <c r="B72" s="9"/>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9"/>
      <c r="AH72" s="9"/>
    </row>
    <row r="73" spans="1:34" ht="15" customHeight="1" x14ac:dyDescent="0.3">
      <c r="A73" s="9"/>
      <c r="B73" s="9"/>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9"/>
      <c r="AH73" s="9"/>
    </row>
    <row r="74" spans="1:34" ht="15" customHeight="1" x14ac:dyDescent="0.3">
      <c r="A74" s="9"/>
      <c r="B74" s="9"/>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9"/>
      <c r="AH74" s="9"/>
    </row>
    <row r="75" spans="1:34" ht="15" customHeight="1" x14ac:dyDescent="0.3">
      <c r="A75" s="9"/>
      <c r="B75" s="9"/>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9"/>
      <c r="AH75" s="9"/>
    </row>
    <row r="76" spans="1:34" ht="15" customHeight="1" x14ac:dyDescent="0.3">
      <c r="A76" s="9"/>
      <c r="B76" s="9"/>
      <c r="C76" s="1" t="s">
        <v>1</v>
      </c>
      <c r="D76" s="1"/>
      <c r="E76" s="1"/>
      <c r="F76" s="1"/>
      <c r="G76" s="1"/>
      <c r="H76" s="1"/>
      <c r="I76" s="1"/>
      <c r="J76" s="1"/>
      <c r="K76" s="1"/>
      <c r="L76" s="1"/>
      <c r="M76" s="1" t="s">
        <v>2</v>
      </c>
      <c r="N76" s="1"/>
      <c r="O76" s="1"/>
      <c r="P76" s="1"/>
      <c r="Q76" s="1"/>
      <c r="R76" s="1"/>
      <c r="S76" s="1"/>
      <c r="T76" s="1"/>
      <c r="U76" s="1"/>
      <c r="V76" s="1"/>
      <c r="W76" s="1" t="str">
        <f ca="1">IF(K7="N","","d)")</f>
        <v>d)</v>
      </c>
      <c r="X76" s="1"/>
      <c r="Y76" s="1"/>
      <c r="Z76" s="1"/>
      <c r="AA76" s="1"/>
      <c r="AB76" s="1"/>
      <c r="AC76" s="1"/>
      <c r="AD76" s="1"/>
      <c r="AE76" s="1"/>
      <c r="AF76" s="1"/>
      <c r="AG76" s="9"/>
      <c r="AH76" s="9"/>
    </row>
    <row r="77" spans="1:34" ht="15" customHeight="1" x14ac:dyDescent="0.3">
      <c r="A77" s="9"/>
      <c r="B77" s="9"/>
      <c r="C77" s="309" t="str">
        <f ca="1">IF(K7="+",CONCATENATE("a) Positive correlation. b) As score in ",H8," increases, the score in ",J8," increases."),IF(K7="n",CONCATENATE("a) No correlation. 
b) There is no relationship between scores in ",H8," and in ",J8,"."),CONCATENATE("a) Negative correlation. b) As the number of ",H8," increases, the number of ",J8," decreases.")))</f>
        <v>a) Positive correlation. b) As score in P1 increases, the score in P2 increases.</v>
      </c>
      <c r="D77" s="309"/>
      <c r="E77" s="309"/>
      <c r="F77" s="309"/>
      <c r="G77" s="309"/>
      <c r="H77" s="309"/>
      <c r="I77" s="309"/>
      <c r="J77" s="309"/>
      <c r="K77" s="309"/>
      <c r="L77" s="309"/>
      <c r="M77" s="309">
        <f ca="1">IF(K7="N","Because there is no correlation between the two variables, no relationship is present and one cannot be estimated using the other.",ROUND(SLOPE(y,x)*Z27+INTERCEPT(y,x),0))</f>
        <v>31</v>
      </c>
      <c r="N77" s="309"/>
      <c r="O77" s="309"/>
      <c r="P77" s="309"/>
      <c r="Q77" s="309"/>
      <c r="R77" s="309"/>
      <c r="S77" s="309"/>
      <c r="T77" s="309"/>
      <c r="U77" s="309"/>
      <c r="V77" s="309"/>
      <c r="W77" s="308">
        <f ca="1">IF(K7="N","",ROUND(((F37-INTERCEPT(y,x))/SLOPE(y,x)),0))</f>
        <v>25</v>
      </c>
      <c r="X77" s="308"/>
      <c r="Y77" s="308"/>
      <c r="Z77" s="308"/>
      <c r="AA77" s="308"/>
      <c r="AB77" s="308"/>
      <c r="AC77" s="308"/>
      <c r="AD77" s="308"/>
      <c r="AE77" s="308"/>
      <c r="AF77" s="308"/>
      <c r="AG77" s="9"/>
      <c r="AH77" s="9"/>
    </row>
    <row r="78" spans="1:34" ht="15" customHeight="1" x14ac:dyDescent="0.3">
      <c r="A78" s="9"/>
      <c r="B78" s="9"/>
      <c r="C78" s="309"/>
      <c r="D78" s="309"/>
      <c r="E78" s="309"/>
      <c r="F78" s="309"/>
      <c r="G78" s="309"/>
      <c r="H78" s="309"/>
      <c r="I78" s="309"/>
      <c r="J78" s="309"/>
      <c r="K78" s="309"/>
      <c r="L78" s="309"/>
      <c r="M78" s="309"/>
      <c r="N78" s="309"/>
      <c r="O78" s="309"/>
      <c r="P78" s="309"/>
      <c r="Q78" s="309"/>
      <c r="R78" s="309"/>
      <c r="S78" s="309"/>
      <c r="T78" s="309"/>
      <c r="U78" s="309"/>
      <c r="V78" s="309"/>
      <c r="W78" s="308"/>
      <c r="X78" s="308"/>
      <c r="Y78" s="308"/>
      <c r="Z78" s="308"/>
      <c r="AA78" s="308"/>
      <c r="AB78" s="308"/>
      <c r="AC78" s="308"/>
      <c r="AD78" s="308"/>
      <c r="AE78" s="308"/>
      <c r="AF78" s="308"/>
      <c r="AG78" s="9"/>
      <c r="AH78" s="9"/>
    </row>
    <row r="79" spans="1:34" ht="15" customHeight="1" x14ac:dyDescent="0.3">
      <c r="A79" s="9"/>
      <c r="B79" s="9"/>
      <c r="C79" s="309"/>
      <c r="D79" s="309"/>
      <c r="E79" s="309"/>
      <c r="F79" s="309"/>
      <c r="G79" s="309"/>
      <c r="H79" s="309"/>
      <c r="I79" s="309"/>
      <c r="J79" s="309"/>
      <c r="K79" s="309"/>
      <c r="L79" s="309"/>
      <c r="M79" s="309"/>
      <c r="N79" s="309"/>
      <c r="O79" s="309"/>
      <c r="P79" s="309"/>
      <c r="Q79" s="309"/>
      <c r="R79" s="309"/>
      <c r="S79" s="309"/>
      <c r="T79" s="309"/>
      <c r="U79" s="309"/>
      <c r="V79" s="309"/>
      <c r="W79" s="308"/>
      <c r="X79" s="308"/>
      <c r="Y79" s="308"/>
      <c r="Z79" s="308"/>
      <c r="AA79" s="308"/>
      <c r="AB79" s="308"/>
      <c r="AC79" s="308"/>
      <c r="AD79" s="308"/>
      <c r="AE79" s="308"/>
      <c r="AF79" s="308"/>
      <c r="AG79" s="9"/>
      <c r="AH79" s="9"/>
    </row>
    <row r="80" spans="1:34" ht="15" customHeight="1" x14ac:dyDescent="0.3">
      <c r="A80" s="9"/>
      <c r="B80" s="9"/>
      <c r="C80" s="309"/>
      <c r="D80" s="309"/>
      <c r="E80" s="309"/>
      <c r="F80" s="309"/>
      <c r="G80" s="309"/>
      <c r="H80" s="309"/>
      <c r="I80" s="309"/>
      <c r="J80" s="309"/>
      <c r="K80" s="309"/>
      <c r="L80" s="309"/>
      <c r="M80" s="309"/>
      <c r="N80" s="309"/>
      <c r="O80" s="309"/>
      <c r="P80" s="309"/>
      <c r="Q80" s="309"/>
      <c r="R80" s="309"/>
      <c r="S80" s="309"/>
      <c r="T80" s="309"/>
      <c r="U80" s="309"/>
      <c r="V80" s="309"/>
      <c r="W80" s="308"/>
      <c r="X80" s="308"/>
      <c r="Y80" s="308"/>
      <c r="Z80" s="308"/>
      <c r="AA80" s="308"/>
      <c r="AB80" s="308"/>
      <c r="AC80" s="308"/>
      <c r="AD80" s="308"/>
      <c r="AE80" s="308"/>
      <c r="AF80" s="308"/>
      <c r="AG80" s="9"/>
      <c r="AH80" s="9"/>
    </row>
    <row r="81" spans="1:34" ht="15" customHeight="1" x14ac:dyDescent="0.3">
      <c r="A81" s="9"/>
      <c r="B81" s="9"/>
      <c r="C81" s="309"/>
      <c r="D81" s="309"/>
      <c r="E81" s="309"/>
      <c r="F81" s="309"/>
      <c r="G81" s="309"/>
      <c r="H81" s="309"/>
      <c r="I81" s="309"/>
      <c r="J81" s="309"/>
      <c r="K81" s="309"/>
      <c r="L81" s="309"/>
      <c r="M81" s="309"/>
      <c r="N81" s="309"/>
      <c r="O81" s="309"/>
      <c r="P81" s="309"/>
      <c r="Q81" s="309"/>
      <c r="R81" s="309"/>
      <c r="S81" s="309"/>
      <c r="T81" s="309"/>
      <c r="U81" s="309"/>
      <c r="V81" s="309"/>
      <c r="W81" s="308"/>
      <c r="X81" s="308"/>
      <c r="Y81" s="308"/>
      <c r="Z81" s="308"/>
      <c r="AA81" s="308"/>
      <c r="AB81" s="308"/>
      <c r="AC81" s="308"/>
      <c r="AD81" s="308"/>
      <c r="AE81" s="308"/>
      <c r="AF81" s="308"/>
      <c r="AG81" s="9"/>
      <c r="AH81" s="9"/>
    </row>
    <row r="82" spans="1:34" ht="15" customHeight="1" x14ac:dyDescent="0.3">
      <c r="A82" s="9"/>
      <c r="B82" s="9"/>
      <c r="C82" s="309"/>
      <c r="D82" s="309"/>
      <c r="E82" s="309"/>
      <c r="F82" s="309"/>
      <c r="G82" s="309"/>
      <c r="H82" s="309"/>
      <c r="I82" s="309"/>
      <c r="J82" s="309"/>
      <c r="K82" s="309"/>
      <c r="L82" s="309"/>
      <c r="M82" s="309"/>
      <c r="N82" s="309"/>
      <c r="O82" s="309"/>
      <c r="P82" s="309"/>
      <c r="Q82" s="309"/>
      <c r="R82" s="309"/>
      <c r="S82" s="309"/>
      <c r="T82" s="309"/>
      <c r="U82" s="309"/>
      <c r="V82" s="309"/>
      <c r="W82" s="308"/>
      <c r="X82" s="308"/>
      <c r="Y82" s="308"/>
      <c r="Z82" s="308"/>
      <c r="AA82" s="308"/>
      <c r="AB82" s="308"/>
      <c r="AC82" s="308"/>
      <c r="AD82" s="308"/>
      <c r="AE82" s="308"/>
      <c r="AF82" s="308"/>
      <c r="AG82" s="9"/>
      <c r="AH82" s="9"/>
    </row>
    <row r="83" spans="1:34" ht="15" customHeight="1" x14ac:dyDescent="0.3">
      <c r="A83" s="9"/>
      <c r="B83" s="9"/>
      <c r="C83" s="309"/>
      <c r="D83" s="309"/>
      <c r="E83" s="309"/>
      <c r="F83" s="309"/>
      <c r="G83" s="309"/>
      <c r="H83" s="309"/>
      <c r="I83" s="309"/>
      <c r="J83" s="309"/>
      <c r="K83" s="309"/>
      <c r="L83" s="309"/>
      <c r="M83" s="309"/>
      <c r="N83" s="309"/>
      <c r="O83" s="309"/>
      <c r="P83" s="309"/>
      <c r="Q83" s="309"/>
      <c r="R83" s="309"/>
      <c r="S83" s="309"/>
      <c r="T83" s="309"/>
      <c r="U83" s="309"/>
      <c r="V83" s="309"/>
      <c r="W83" s="308"/>
      <c r="X83" s="308"/>
      <c r="Y83" s="308"/>
      <c r="Z83" s="308"/>
      <c r="AA83" s="308"/>
      <c r="AB83" s="308"/>
      <c r="AC83" s="308"/>
      <c r="AD83" s="308"/>
      <c r="AE83" s="308"/>
      <c r="AF83" s="308"/>
      <c r="AG83" s="9"/>
      <c r="AH83" s="9"/>
    </row>
    <row r="84" spans="1:34" ht="15" customHeight="1" x14ac:dyDescent="0.3">
      <c r="A84" s="9"/>
      <c r="B84" s="9"/>
      <c r="C84" s="309"/>
      <c r="D84" s="309"/>
      <c r="E84" s="309"/>
      <c r="F84" s="309"/>
      <c r="G84" s="309"/>
      <c r="H84" s="309"/>
      <c r="I84" s="309"/>
      <c r="J84" s="309"/>
      <c r="K84" s="309"/>
      <c r="L84" s="309"/>
      <c r="M84" s="309"/>
      <c r="N84" s="309"/>
      <c r="O84" s="309"/>
      <c r="P84" s="309"/>
      <c r="Q84" s="309"/>
      <c r="R84" s="309"/>
      <c r="S84" s="309"/>
      <c r="T84" s="309"/>
      <c r="U84" s="309"/>
      <c r="V84" s="309"/>
      <c r="W84" s="308"/>
      <c r="X84" s="308"/>
      <c r="Y84" s="308"/>
      <c r="Z84" s="308"/>
      <c r="AA84" s="308"/>
      <c r="AB84" s="308"/>
      <c r="AC84" s="308"/>
      <c r="AD84" s="308"/>
      <c r="AE84" s="308"/>
      <c r="AF84" s="308"/>
      <c r="AG84" s="9"/>
      <c r="AH84" s="9"/>
    </row>
    <row r="85" spans="1:34" ht="15" customHeight="1" x14ac:dyDescent="0.3">
      <c r="A85" s="9"/>
      <c r="B85" s="9"/>
      <c r="C85" s="309"/>
      <c r="D85" s="309"/>
      <c r="E85" s="309"/>
      <c r="F85" s="309"/>
      <c r="G85" s="309"/>
      <c r="H85" s="309"/>
      <c r="I85" s="309"/>
      <c r="J85" s="309"/>
      <c r="K85" s="309"/>
      <c r="L85" s="309"/>
      <c r="M85" s="309"/>
      <c r="N85" s="309"/>
      <c r="O85" s="309"/>
      <c r="P85" s="309"/>
      <c r="Q85" s="309"/>
      <c r="R85" s="309"/>
      <c r="S85" s="309"/>
      <c r="T85" s="309"/>
      <c r="U85" s="309"/>
      <c r="V85" s="309"/>
      <c r="W85" s="308"/>
      <c r="X85" s="308"/>
      <c r="Y85" s="308"/>
      <c r="Z85" s="308"/>
      <c r="AA85" s="308"/>
      <c r="AB85" s="308"/>
      <c r="AC85" s="308"/>
      <c r="AD85" s="308"/>
      <c r="AE85" s="308"/>
      <c r="AF85" s="308"/>
      <c r="AG85" s="9"/>
      <c r="AH85" s="9"/>
    </row>
    <row r="86" spans="1:34" ht="15" customHeight="1" x14ac:dyDescent="0.3">
      <c r="A86" s="9"/>
      <c r="B86" s="9"/>
      <c r="C86" s="1" t="str">
        <f ca="1">IF(K7="N","","e)")</f>
        <v>e)</v>
      </c>
      <c r="D86" s="1"/>
      <c r="E86" s="1"/>
      <c r="F86" s="1"/>
      <c r="G86" s="1"/>
      <c r="H86" s="1"/>
      <c r="I86" s="1"/>
      <c r="J86" s="1"/>
      <c r="K86" s="1"/>
      <c r="L86" s="1"/>
      <c r="M86" s="1" t="str">
        <f ca="1">IF(K7="N","","f)")</f>
        <v>f)</v>
      </c>
      <c r="N86" s="1"/>
      <c r="O86" s="1"/>
      <c r="P86" s="1"/>
      <c r="Q86" s="1"/>
      <c r="R86" s="1"/>
      <c r="S86" s="1"/>
      <c r="T86" s="1"/>
      <c r="U86" s="1"/>
      <c r="V86" s="1"/>
      <c r="W86" s="1"/>
      <c r="X86" s="1"/>
      <c r="Y86" s="1"/>
      <c r="Z86" s="1"/>
      <c r="AA86" s="1"/>
      <c r="AB86" s="1"/>
      <c r="AC86" s="1"/>
      <c r="AD86" s="1"/>
      <c r="AE86" s="1"/>
      <c r="AF86" s="1"/>
      <c r="AG86" s="9"/>
      <c r="AH86" s="9"/>
    </row>
    <row r="87" spans="1:34" ht="15" customHeight="1" x14ac:dyDescent="0.3">
      <c r="A87" s="9"/>
      <c r="B87" s="9"/>
      <c r="C87" s="308" t="str">
        <f ca="1">IF(K7="n","","See diagram.")</f>
        <v>See diagram.</v>
      </c>
      <c r="D87" s="308"/>
      <c r="E87" s="308"/>
      <c r="F87" s="308"/>
      <c r="G87" s="308"/>
      <c r="H87" s="308"/>
      <c r="I87" s="308"/>
      <c r="J87" s="308"/>
      <c r="K87" s="308"/>
      <c r="L87" s="308"/>
      <c r="M87" s="309" t="str">
        <f ca="1">IF(K7="N","",CONCATENATE("Approximately 
y = ",ROUND(SLOPE(y,x),1),"x + ",ROUND(INTERCEPT(y,x),1)))</f>
        <v>Approximately 
y = 0.9x + 4.2</v>
      </c>
      <c r="N87" s="309"/>
      <c r="O87" s="309"/>
      <c r="P87" s="309"/>
      <c r="Q87" s="309"/>
      <c r="R87" s="309"/>
      <c r="S87" s="309"/>
      <c r="T87" s="309"/>
      <c r="U87" s="309"/>
      <c r="V87" s="309"/>
      <c r="W87" s="298"/>
      <c r="X87" s="298"/>
      <c r="Y87" s="298"/>
      <c r="Z87" s="298"/>
      <c r="AA87" s="298"/>
      <c r="AB87" s="298"/>
      <c r="AC87" s="298"/>
      <c r="AD87" s="298"/>
      <c r="AE87" s="298"/>
      <c r="AF87" s="298"/>
      <c r="AG87" s="9"/>
      <c r="AH87" s="9"/>
    </row>
    <row r="88" spans="1:34" ht="15" customHeight="1" x14ac:dyDescent="0.3">
      <c r="A88" s="9"/>
      <c r="B88" s="9"/>
      <c r="C88" s="308"/>
      <c r="D88" s="308"/>
      <c r="E88" s="308"/>
      <c r="F88" s="308"/>
      <c r="G88" s="308"/>
      <c r="H88" s="308"/>
      <c r="I88" s="308"/>
      <c r="J88" s="308"/>
      <c r="K88" s="308"/>
      <c r="L88" s="308"/>
      <c r="M88" s="309"/>
      <c r="N88" s="309"/>
      <c r="O88" s="309"/>
      <c r="P88" s="309"/>
      <c r="Q88" s="309"/>
      <c r="R88" s="309"/>
      <c r="S88" s="309"/>
      <c r="T88" s="309"/>
      <c r="U88" s="309"/>
      <c r="V88" s="309"/>
      <c r="W88" s="298"/>
      <c r="X88" s="298"/>
      <c r="Y88" s="298"/>
      <c r="Z88" s="298"/>
      <c r="AA88" s="298"/>
      <c r="AB88" s="298"/>
      <c r="AC88" s="298"/>
      <c r="AD88" s="298"/>
      <c r="AE88" s="298"/>
      <c r="AF88" s="298"/>
      <c r="AG88" s="9"/>
      <c r="AH88" s="9"/>
    </row>
    <row r="89" spans="1:34" ht="15" customHeight="1" x14ac:dyDescent="0.3">
      <c r="A89" s="9"/>
      <c r="B89" s="9"/>
      <c r="C89" s="308"/>
      <c r="D89" s="308"/>
      <c r="E89" s="308"/>
      <c r="F89" s="308"/>
      <c r="G89" s="308"/>
      <c r="H89" s="308"/>
      <c r="I89" s="308"/>
      <c r="J89" s="308"/>
      <c r="K89" s="308"/>
      <c r="L89" s="308"/>
      <c r="M89" s="309"/>
      <c r="N89" s="309"/>
      <c r="O89" s="309"/>
      <c r="P89" s="309"/>
      <c r="Q89" s="309"/>
      <c r="R89" s="309"/>
      <c r="S89" s="309"/>
      <c r="T89" s="309"/>
      <c r="U89" s="309"/>
      <c r="V89" s="309"/>
      <c r="W89" s="298"/>
      <c r="X89" s="298"/>
      <c r="Y89" s="298"/>
      <c r="Z89" s="298"/>
      <c r="AA89" s="298"/>
      <c r="AB89" s="298"/>
      <c r="AC89" s="298"/>
      <c r="AD89" s="298"/>
      <c r="AE89" s="298"/>
      <c r="AF89" s="298"/>
      <c r="AG89" s="9"/>
      <c r="AH89" s="9"/>
    </row>
    <row r="90" spans="1:34" ht="15" customHeight="1" x14ac:dyDescent="0.3">
      <c r="A90" s="9"/>
      <c r="B90" s="9"/>
      <c r="C90" s="308"/>
      <c r="D90" s="308"/>
      <c r="E90" s="308"/>
      <c r="F90" s="308"/>
      <c r="G90" s="308"/>
      <c r="H90" s="308"/>
      <c r="I90" s="308"/>
      <c r="J90" s="308"/>
      <c r="K90" s="308"/>
      <c r="L90" s="308"/>
      <c r="M90" s="309"/>
      <c r="N90" s="309"/>
      <c r="O90" s="309"/>
      <c r="P90" s="309"/>
      <c r="Q90" s="309"/>
      <c r="R90" s="309"/>
      <c r="S90" s="309"/>
      <c r="T90" s="309"/>
      <c r="U90" s="309"/>
      <c r="V90" s="309"/>
      <c r="W90" s="298"/>
      <c r="X90" s="298"/>
      <c r="Y90" s="298"/>
      <c r="Z90" s="298"/>
      <c r="AA90" s="298"/>
      <c r="AB90" s="298"/>
      <c r="AC90" s="298"/>
      <c r="AD90" s="298"/>
      <c r="AE90" s="298"/>
      <c r="AF90" s="298"/>
      <c r="AG90" s="9"/>
      <c r="AH90" s="9"/>
    </row>
    <row r="91" spans="1:34" ht="15" customHeight="1" x14ac:dyDescent="0.3">
      <c r="A91" s="9"/>
      <c r="B91" s="9"/>
      <c r="C91" s="308"/>
      <c r="D91" s="308"/>
      <c r="E91" s="308"/>
      <c r="F91" s="308"/>
      <c r="G91" s="308"/>
      <c r="H91" s="308"/>
      <c r="I91" s="308"/>
      <c r="J91" s="308"/>
      <c r="K91" s="308"/>
      <c r="L91" s="308"/>
      <c r="M91" s="309"/>
      <c r="N91" s="309"/>
      <c r="O91" s="309"/>
      <c r="P91" s="309"/>
      <c r="Q91" s="309"/>
      <c r="R91" s="309"/>
      <c r="S91" s="309"/>
      <c r="T91" s="309"/>
      <c r="U91" s="309"/>
      <c r="V91" s="309"/>
      <c r="W91" s="298"/>
      <c r="X91" s="298"/>
      <c r="Y91" s="298"/>
      <c r="Z91" s="298"/>
      <c r="AA91" s="298"/>
      <c r="AB91" s="298"/>
      <c r="AC91" s="298"/>
      <c r="AD91" s="298"/>
      <c r="AE91" s="298"/>
      <c r="AF91" s="298"/>
      <c r="AG91" s="9"/>
      <c r="AH91" s="9"/>
    </row>
    <row r="92" spans="1:34" ht="15" customHeight="1" x14ac:dyDescent="0.3">
      <c r="A92" s="9"/>
      <c r="B92" s="9"/>
      <c r="C92" s="308"/>
      <c r="D92" s="308"/>
      <c r="E92" s="308"/>
      <c r="F92" s="308"/>
      <c r="G92" s="308"/>
      <c r="H92" s="308"/>
      <c r="I92" s="308"/>
      <c r="J92" s="308"/>
      <c r="K92" s="308"/>
      <c r="L92" s="308"/>
      <c r="M92" s="309"/>
      <c r="N92" s="309"/>
      <c r="O92" s="309"/>
      <c r="P92" s="309"/>
      <c r="Q92" s="309"/>
      <c r="R92" s="309"/>
      <c r="S92" s="309"/>
      <c r="T92" s="309"/>
      <c r="U92" s="309"/>
      <c r="V92" s="309"/>
      <c r="W92" s="298"/>
      <c r="X92" s="298"/>
      <c r="Y92" s="298"/>
      <c r="Z92" s="298"/>
      <c r="AA92" s="298"/>
      <c r="AB92" s="298"/>
      <c r="AC92" s="298"/>
      <c r="AD92" s="298"/>
      <c r="AE92" s="298"/>
      <c r="AF92" s="298"/>
      <c r="AG92" s="9"/>
      <c r="AH92" s="9"/>
    </row>
    <row r="93" spans="1:34" ht="15" customHeight="1" x14ac:dyDescent="0.3">
      <c r="A93" s="9"/>
      <c r="B93" s="9"/>
      <c r="C93" s="308"/>
      <c r="D93" s="308"/>
      <c r="E93" s="308"/>
      <c r="F93" s="308"/>
      <c r="G93" s="308"/>
      <c r="H93" s="308"/>
      <c r="I93" s="308"/>
      <c r="J93" s="308"/>
      <c r="K93" s="308"/>
      <c r="L93" s="308"/>
      <c r="M93" s="309"/>
      <c r="N93" s="309"/>
      <c r="O93" s="309"/>
      <c r="P93" s="309"/>
      <c r="Q93" s="309"/>
      <c r="R93" s="309"/>
      <c r="S93" s="309"/>
      <c r="T93" s="309"/>
      <c r="U93" s="309"/>
      <c r="V93" s="309"/>
      <c r="W93" s="298"/>
      <c r="X93" s="298"/>
      <c r="Y93" s="298"/>
      <c r="Z93" s="298"/>
      <c r="AA93" s="298"/>
      <c r="AB93" s="298"/>
      <c r="AC93" s="298"/>
      <c r="AD93" s="298"/>
      <c r="AE93" s="298"/>
      <c r="AF93" s="298"/>
      <c r="AG93" s="9"/>
      <c r="AH93" s="9"/>
    </row>
    <row r="94" spans="1:34" ht="15" customHeight="1" x14ac:dyDescent="0.3">
      <c r="A94" s="9"/>
      <c r="B94" s="9"/>
      <c r="C94" s="308"/>
      <c r="D94" s="308"/>
      <c r="E94" s="308"/>
      <c r="F94" s="308"/>
      <c r="G94" s="308"/>
      <c r="H94" s="308"/>
      <c r="I94" s="308"/>
      <c r="J94" s="308"/>
      <c r="K94" s="308"/>
      <c r="L94" s="308"/>
      <c r="M94" s="309"/>
      <c r="N94" s="309"/>
      <c r="O94" s="309"/>
      <c r="P94" s="309"/>
      <c r="Q94" s="309"/>
      <c r="R94" s="309"/>
      <c r="S94" s="309"/>
      <c r="T94" s="309"/>
      <c r="U94" s="309"/>
      <c r="V94" s="309"/>
      <c r="W94" s="298"/>
      <c r="X94" s="298"/>
      <c r="Y94" s="298"/>
      <c r="Z94" s="298"/>
      <c r="AA94" s="298"/>
      <c r="AB94" s="298"/>
      <c r="AC94" s="298"/>
      <c r="AD94" s="298"/>
      <c r="AE94" s="298"/>
      <c r="AF94" s="298"/>
      <c r="AG94" s="9"/>
      <c r="AH94" s="9"/>
    </row>
    <row r="95" spans="1:34" ht="15" customHeight="1" x14ac:dyDescent="0.3">
      <c r="A95" s="9"/>
      <c r="B95" s="9"/>
      <c r="C95" s="308"/>
      <c r="D95" s="308"/>
      <c r="E95" s="308"/>
      <c r="F95" s="308"/>
      <c r="G95" s="308"/>
      <c r="H95" s="308"/>
      <c r="I95" s="308"/>
      <c r="J95" s="308"/>
      <c r="K95" s="308"/>
      <c r="L95" s="308"/>
      <c r="M95" s="309"/>
      <c r="N95" s="309"/>
      <c r="O95" s="309"/>
      <c r="P95" s="309"/>
      <c r="Q95" s="309"/>
      <c r="R95" s="309"/>
      <c r="S95" s="309"/>
      <c r="T95" s="309"/>
      <c r="U95" s="309"/>
      <c r="V95" s="309"/>
      <c r="W95" s="298"/>
      <c r="X95" s="298"/>
      <c r="Y95" s="298"/>
      <c r="Z95" s="298"/>
      <c r="AA95" s="298"/>
      <c r="AB95" s="298"/>
      <c r="AC95" s="298"/>
      <c r="AD95" s="298"/>
      <c r="AE95" s="298"/>
      <c r="AF95" s="298"/>
      <c r="AG95" s="9"/>
      <c r="AH95" s="9"/>
    </row>
    <row r="96" spans="1:34" ht="15" customHeight="1" x14ac:dyDescent="0.3">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sheetData>
  <sheetProtection algorithmName="SHA-512" hashValue="iWME/3kJMJzDGzMd9aGb5vqjnspWZBtJVbOXh6ZWm3xsMOMn1Tg5/OYJuRKL5ptVe3S5+I50dr6hdeGThbG7zw==" saltValue="wvu6aiOSF4hEDUefCUDKPQ==" spinCount="100000" sheet="1" objects="1" scenarios="1"/>
  <mergeCells count="72">
    <mergeCell ref="C87:L95"/>
    <mergeCell ref="M87:V95"/>
    <mergeCell ref="W87:AF95"/>
    <mergeCell ref="D27:L27"/>
    <mergeCell ref="C28:L36"/>
    <mergeCell ref="M28:V36"/>
    <mergeCell ref="W28:AF36"/>
    <mergeCell ref="C38:L46"/>
    <mergeCell ref="W38:AF46"/>
    <mergeCell ref="M38:V46"/>
    <mergeCell ref="C67:L75"/>
    <mergeCell ref="M67:V75"/>
    <mergeCell ref="W67:AF75"/>
    <mergeCell ref="C77:L85"/>
    <mergeCell ref="M77:V85"/>
    <mergeCell ref="W77:AF85"/>
    <mergeCell ref="C24:G24"/>
    <mergeCell ref="H24:I24"/>
    <mergeCell ref="J24:K24"/>
    <mergeCell ref="C50:AA54"/>
    <mergeCell ref="C57:L65"/>
    <mergeCell ref="M57:V65"/>
    <mergeCell ref="W57:AF65"/>
    <mergeCell ref="C22:G22"/>
    <mergeCell ref="H22:I22"/>
    <mergeCell ref="J22:K22"/>
    <mergeCell ref="C23:G23"/>
    <mergeCell ref="H23:I23"/>
    <mergeCell ref="J23:K23"/>
    <mergeCell ref="C20:G20"/>
    <mergeCell ref="H20:I20"/>
    <mergeCell ref="J20:K20"/>
    <mergeCell ref="C21:G21"/>
    <mergeCell ref="H21:I21"/>
    <mergeCell ref="J21:K21"/>
    <mergeCell ref="C18:G18"/>
    <mergeCell ref="H18:I18"/>
    <mergeCell ref="J18:K18"/>
    <mergeCell ref="C19:G19"/>
    <mergeCell ref="H19:I19"/>
    <mergeCell ref="J19:K19"/>
    <mergeCell ref="C16:G16"/>
    <mergeCell ref="H16:I16"/>
    <mergeCell ref="J16:K16"/>
    <mergeCell ref="C17:G17"/>
    <mergeCell ref="H17:I17"/>
    <mergeCell ref="J17:K17"/>
    <mergeCell ref="C14:G14"/>
    <mergeCell ref="H14:I14"/>
    <mergeCell ref="J14:K14"/>
    <mergeCell ref="C15:G15"/>
    <mergeCell ref="H15:I15"/>
    <mergeCell ref="J15:K15"/>
    <mergeCell ref="C12:G12"/>
    <mergeCell ref="H12:I12"/>
    <mergeCell ref="J12:K12"/>
    <mergeCell ref="C13:G13"/>
    <mergeCell ref="H13:I13"/>
    <mergeCell ref="J13:K13"/>
    <mergeCell ref="C10:G10"/>
    <mergeCell ref="H10:I10"/>
    <mergeCell ref="J10:K10"/>
    <mergeCell ref="C11:G11"/>
    <mergeCell ref="H11:I11"/>
    <mergeCell ref="J11:K11"/>
    <mergeCell ref="C1:AA5"/>
    <mergeCell ref="C8:G8"/>
    <mergeCell ref="H8:I8"/>
    <mergeCell ref="J8:K8"/>
    <mergeCell ref="C9:G9"/>
    <mergeCell ref="H9:I9"/>
    <mergeCell ref="J9:K9"/>
  </mergeCells>
  <hyperlinks>
    <hyperlink ref="A1" location="Contents!A1" display="Go Back" xr:uid="{00000000-0004-0000-3000-000000000000}"/>
  </hyperlink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AL98"/>
  <sheetViews>
    <sheetView zoomScaleNormal="100" workbookViewId="0">
      <selection activeCell="Y19" sqref="Y19:AE22"/>
    </sheetView>
  </sheetViews>
  <sheetFormatPr defaultColWidth="2.88671875" defaultRowHeight="14.4" x14ac:dyDescent="0.3"/>
  <cols>
    <col min="12" max="12" width="2.88671875" customWidth="1"/>
    <col min="19" max="20" width="2.88671875" customWidth="1"/>
    <col min="26" max="26"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27" t="s">
        <v>14</v>
      </c>
      <c r="E2" s="227"/>
      <c r="F2" s="227"/>
      <c r="G2" s="227"/>
      <c r="H2" s="227"/>
      <c r="I2" s="227"/>
      <c r="J2" s="227"/>
      <c r="K2" s="227"/>
      <c r="L2" s="227"/>
      <c r="M2" s="227"/>
      <c r="N2" s="227"/>
      <c r="O2" s="227"/>
      <c r="P2" s="227"/>
      <c r="Q2" s="227"/>
      <c r="R2" s="227"/>
      <c r="S2" s="227"/>
      <c r="T2" s="227"/>
      <c r="U2" s="227"/>
      <c r="V2" s="227"/>
      <c r="W2" s="227"/>
      <c r="X2" s="227"/>
      <c r="Y2" s="227"/>
      <c r="Z2" s="227"/>
      <c r="AA2" s="3"/>
      <c r="AB2" s="3"/>
      <c r="AC2" s="3"/>
      <c r="AD2" s="3"/>
      <c r="AE2" s="3"/>
      <c r="AF2" s="3"/>
      <c r="AG2" s="3"/>
      <c r="AH2" s="3"/>
    </row>
    <row r="3" spans="1:34" x14ac:dyDescent="0.3">
      <c r="A3" s="3"/>
      <c r="B3" s="3"/>
      <c r="C3" s="3"/>
      <c r="D3" s="227"/>
      <c r="E3" s="227"/>
      <c r="F3" s="227"/>
      <c r="G3" s="227"/>
      <c r="H3" s="227"/>
      <c r="I3" s="227"/>
      <c r="J3" s="227"/>
      <c r="K3" s="227"/>
      <c r="L3" s="227"/>
      <c r="M3" s="227"/>
      <c r="N3" s="227"/>
      <c r="O3" s="227"/>
      <c r="P3" s="227"/>
      <c r="Q3" s="227"/>
      <c r="R3" s="227"/>
      <c r="S3" s="227"/>
      <c r="T3" s="227"/>
      <c r="U3" s="227"/>
      <c r="V3" s="227"/>
      <c r="W3" s="227"/>
      <c r="X3" s="227"/>
      <c r="Y3" s="227"/>
      <c r="Z3" s="227"/>
      <c r="AA3" s="3"/>
      <c r="AB3" s="3"/>
      <c r="AC3" s="3"/>
      <c r="AD3" s="3"/>
      <c r="AE3" s="3"/>
      <c r="AF3" s="3"/>
      <c r="AG3" s="3"/>
      <c r="AH3" s="3"/>
    </row>
    <row r="4" spans="1:34" x14ac:dyDescent="0.3">
      <c r="A4" s="3"/>
      <c r="B4" s="3"/>
      <c r="C4" s="3"/>
      <c r="D4" s="227"/>
      <c r="E4" s="227"/>
      <c r="F4" s="227"/>
      <c r="G4" s="227"/>
      <c r="H4" s="227"/>
      <c r="I4" s="227"/>
      <c r="J4" s="227"/>
      <c r="K4" s="227"/>
      <c r="L4" s="227"/>
      <c r="M4" s="227"/>
      <c r="N4" s="227"/>
      <c r="O4" s="227"/>
      <c r="P4" s="227"/>
      <c r="Q4" s="227"/>
      <c r="R4" s="227"/>
      <c r="S4" s="227"/>
      <c r="T4" s="227"/>
      <c r="U4" s="227"/>
      <c r="V4" s="227"/>
      <c r="W4" s="227"/>
      <c r="X4" s="227"/>
      <c r="Y4" s="227"/>
      <c r="Z4" s="227"/>
      <c r="AA4" s="3"/>
      <c r="AB4" s="3"/>
      <c r="AC4" s="3"/>
      <c r="AD4" s="3"/>
      <c r="AE4" s="3"/>
      <c r="AF4" s="3"/>
      <c r="AG4" s="3"/>
      <c r="AH4" s="3"/>
    </row>
    <row r="5" spans="1:34" x14ac:dyDescent="0.3">
      <c r="A5" s="3"/>
      <c r="B5" s="3"/>
      <c r="C5" s="3"/>
      <c r="D5" s="227"/>
      <c r="E5" s="227"/>
      <c r="F5" s="227"/>
      <c r="G5" s="227"/>
      <c r="H5" s="227"/>
      <c r="I5" s="227"/>
      <c r="J5" s="227"/>
      <c r="K5" s="227"/>
      <c r="L5" s="227"/>
      <c r="M5" s="227"/>
      <c r="N5" s="227"/>
      <c r="O5" s="227"/>
      <c r="P5" s="227"/>
      <c r="Q5" s="227"/>
      <c r="R5" s="227"/>
      <c r="S5" s="227"/>
      <c r="T5" s="227"/>
      <c r="U5" s="227"/>
      <c r="V5" s="227"/>
      <c r="W5" s="227"/>
      <c r="X5" s="227"/>
      <c r="Y5" s="227"/>
      <c r="Z5" s="227"/>
      <c r="AA5" s="3"/>
      <c r="AB5" s="3"/>
      <c r="AC5" s="3"/>
      <c r="AD5" s="3"/>
      <c r="AE5" s="3"/>
      <c r="AF5" s="3"/>
      <c r="AG5" s="3"/>
      <c r="AH5" s="3"/>
    </row>
    <row r="6" spans="1:34" x14ac:dyDescent="0.3">
      <c r="A6" s="3"/>
      <c r="B6" s="3"/>
      <c r="C6" s="3"/>
      <c r="D6" s="227"/>
      <c r="E6" s="227"/>
      <c r="F6" s="227"/>
      <c r="G6" s="227"/>
      <c r="H6" s="227"/>
      <c r="I6" s="227"/>
      <c r="J6" s="227"/>
      <c r="K6" s="227"/>
      <c r="L6" s="227"/>
      <c r="M6" s="227"/>
      <c r="N6" s="227"/>
      <c r="O6" s="227"/>
      <c r="P6" s="227"/>
      <c r="Q6" s="227"/>
      <c r="R6" s="227"/>
      <c r="S6" s="227"/>
      <c r="T6" s="227"/>
      <c r="U6" s="227"/>
      <c r="V6" s="227"/>
      <c r="W6" s="227"/>
      <c r="X6" s="227"/>
      <c r="Y6" s="227"/>
      <c r="Z6" s="227"/>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RANDBETWEEN(6,9)</f>
        <v>8</v>
      </c>
      <c r="F8" s="8">
        <f ca="1">RANDBETWEEN(1,5)</f>
        <v>5</v>
      </c>
      <c r="G8" s="8"/>
      <c r="H8" s="8"/>
      <c r="I8" s="8"/>
      <c r="J8" s="5"/>
      <c r="K8" s="5" t="s">
        <v>1</v>
      </c>
      <c r="L8" s="8">
        <f ca="1">RANDBETWEEN(-9,-4)</f>
        <v>-8</v>
      </c>
      <c r="M8" s="8">
        <f ca="1">RANDBETWEEN(11,19)</f>
        <v>12</v>
      </c>
      <c r="N8" s="8"/>
      <c r="O8" s="8"/>
      <c r="P8" s="8"/>
      <c r="Q8" s="5"/>
      <c r="R8" s="5" t="s">
        <v>2</v>
      </c>
      <c r="S8" s="8">
        <f ca="1">RANDBETWEEN(-9,-4)</f>
        <v>-4</v>
      </c>
      <c r="T8" s="8">
        <f ca="1">RANDBETWEEN(1,9)</f>
        <v>6</v>
      </c>
      <c r="U8" s="8"/>
      <c r="V8" s="8"/>
      <c r="W8" s="5"/>
      <c r="X8" s="5"/>
      <c r="Y8" s="5" t="s">
        <v>3</v>
      </c>
      <c r="Z8" s="8">
        <f ca="1">RANDBETWEEN(-19,-11)</f>
        <v>-19</v>
      </c>
      <c r="AA8" s="8">
        <f ca="1">RANDBETWEEN(5,12)</f>
        <v>12</v>
      </c>
      <c r="AB8" s="8"/>
      <c r="AC8" s="5"/>
      <c r="AD8" s="5"/>
      <c r="AE8" s="5"/>
      <c r="AF8" s="3"/>
      <c r="AG8" s="3"/>
      <c r="AH8" s="3"/>
    </row>
    <row r="9" spans="1:34" ht="15" customHeight="1" x14ac:dyDescent="0.3">
      <c r="A9" s="3"/>
      <c r="B9" s="3"/>
      <c r="C9" s="3"/>
      <c r="D9" s="217" t="str">
        <f ca="1">CONCATENATE(E8," - ",F8)</f>
        <v>8 - 5</v>
      </c>
      <c r="E9" s="217"/>
      <c r="F9" s="217"/>
      <c r="G9" s="217"/>
      <c r="H9" s="217"/>
      <c r="I9" s="217"/>
      <c r="J9" s="217"/>
      <c r="K9" s="217" t="str">
        <f ca="1">CONCATENATE(L8," + ",M8)</f>
        <v>-8 + 12</v>
      </c>
      <c r="L9" s="217"/>
      <c r="M9" s="217"/>
      <c r="N9" s="217"/>
      <c r="O9" s="217"/>
      <c r="P9" s="217"/>
      <c r="Q9" s="217"/>
      <c r="R9" s="217" t="str">
        <f ca="1">CONCATENATE(S8," - ",T8)</f>
        <v>-4 - 6</v>
      </c>
      <c r="S9" s="217"/>
      <c r="T9" s="217"/>
      <c r="U9" s="217"/>
      <c r="V9" s="217"/>
      <c r="W9" s="217"/>
      <c r="X9" s="217"/>
      <c r="Y9" s="217" t="str">
        <f ca="1">CONCATENATE(Z8," + ",AA8)</f>
        <v>-19 + 12</v>
      </c>
      <c r="Z9" s="217"/>
      <c r="AA9" s="217"/>
      <c r="AB9" s="217"/>
      <c r="AC9" s="217"/>
      <c r="AD9" s="217"/>
      <c r="AE9" s="217"/>
      <c r="AF9" s="3"/>
      <c r="AG9" s="3"/>
      <c r="AH9" s="3"/>
    </row>
    <row r="10" spans="1:34"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3"/>
      <c r="B11" s="3"/>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4" ht="15" customHeight="1" x14ac:dyDescent="0.3">
      <c r="A12" s="3"/>
      <c r="B12" s="3"/>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4" x14ac:dyDescent="0.3">
      <c r="A13" s="3"/>
      <c r="B13" s="3"/>
      <c r="C13" s="3"/>
      <c r="D13" s="5" t="s">
        <v>4</v>
      </c>
      <c r="E13" s="8">
        <f ca="1">RANDBETWEEN(-39,-11)/10</f>
        <v>-2.4</v>
      </c>
      <c r="F13" s="8">
        <f ca="1">(RANDBETWEEN(7,15)*5-1)/10</f>
        <v>5.4</v>
      </c>
      <c r="G13" s="8"/>
      <c r="H13" s="8"/>
      <c r="I13" s="5"/>
      <c r="J13" s="5"/>
      <c r="K13" s="5" t="s">
        <v>5</v>
      </c>
      <c r="L13" s="8">
        <f ca="1">RANDBETWEEN(-299,-111)/10</f>
        <v>-16.899999999999999</v>
      </c>
      <c r="M13" s="8">
        <f ca="1">RANDBETWEEN(31,99)/10</f>
        <v>7.2</v>
      </c>
      <c r="N13" s="8"/>
      <c r="O13" s="5"/>
      <c r="P13" s="5"/>
      <c r="Q13" s="5"/>
      <c r="R13" s="5" t="s">
        <v>6</v>
      </c>
      <c r="S13" s="8">
        <f ca="1">RANDBETWEEN(-499,-150)/10</f>
        <v>-17.2</v>
      </c>
      <c r="T13" s="8">
        <f ca="1">RANDBETWEEN(1125,1975)/100</f>
        <v>18.39</v>
      </c>
      <c r="U13" s="8"/>
      <c r="V13" s="5"/>
      <c r="W13" s="5"/>
      <c r="X13" s="5"/>
      <c r="Y13" s="5" t="s">
        <v>7</v>
      </c>
      <c r="Z13" s="8">
        <f ca="1">RANDBETWEEN(-5,-1)/10</f>
        <v>-0.4</v>
      </c>
      <c r="AA13" s="8">
        <f ca="1">RANDBETWEEN(11,39)/10</f>
        <v>1.7</v>
      </c>
      <c r="AB13" s="8">
        <f ca="1">RANDBETWEEN(11,29)/10</f>
        <v>1.2</v>
      </c>
      <c r="AC13" s="8"/>
      <c r="AD13" s="8"/>
      <c r="AE13" s="5"/>
      <c r="AF13" s="3"/>
      <c r="AG13" s="3"/>
      <c r="AH13" s="3"/>
    </row>
    <row r="14" spans="1:34" ht="15" customHeight="1" x14ac:dyDescent="0.3">
      <c r="A14" s="3"/>
      <c r="B14" s="3"/>
      <c r="C14" s="3"/>
      <c r="D14" s="217" t="str">
        <f ca="1">CONCATENATE(E13," + ",F13)</f>
        <v>-2.4 + 5.4</v>
      </c>
      <c r="E14" s="217"/>
      <c r="F14" s="217"/>
      <c r="G14" s="217"/>
      <c r="H14" s="217"/>
      <c r="I14" s="217"/>
      <c r="J14" s="217"/>
      <c r="K14" s="217" t="str">
        <f ca="1">CONCATENATE(L13," - ",M13)</f>
        <v>-16.9 - 7.2</v>
      </c>
      <c r="L14" s="217"/>
      <c r="M14" s="217"/>
      <c r="N14" s="217"/>
      <c r="O14" s="217"/>
      <c r="P14" s="217"/>
      <c r="Q14" s="217"/>
      <c r="R14" s="216" t="str">
        <f ca="1">CONCATENATE(S13," + ",T13)</f>
        <v>-17.2 + 18.39</v>
      </c>
      <c r="S14" s="216"/>
      <c r="T14" s="216"/>
      <c r="U14" s="216"/>
      <c r="V14" s="216"/>
      <c r="W14" s="216"/>
      <c r="X14" s="216"/>
      <c r="Y14" s="234" t="str">
        <f ca="1">CONCATENATE(Z13," - ",AA13," + ",AB13)</f>
        <v>-0.4 - 1.7 + 1.2</v>
      </c>
      <c r="Z14" s="234"/>
      <c r="AA14" s="234"/>
      <c r="AB14" s="234"/>
      <c r="AC14" s="234"/>
      <c r="AD14" s="234"/>
      <c r="AE14" s="234"/>
      <c r="AF14" s="3"/>
      <c r="AG14" s="3"/>
      <c r="AH14" s="3"/>
    </row>
    <row r="15" spans="1:34" ht="15" customHeight="1" x14ac:dyDescent="0.3">
      <c r="A15" s="3"/>
      <c r="B15" s="3"/>
      <c r="C15" s="3"/>
      <c r="D15" s="217"/>
      <c r="E15" s="217"/>
      <c r="F15" s="217"/>
      <c r="G15" s="217"/>
      <c r="H15" s="217"/>
      <c r="I15" s="217"/>
      <c r="J15" s="217"/>
      <c r="K15" s="217"/>
      <c r="L15" s="217"/>
      <c r="M15" s="217"/>
      <c r="N15" s="217"/>
      <c r="O15" s="217"/>
      <c r="P15" s="217"/>
      <c r="Q15" s="217"/>
      <c r="R15" s="216"/>
      <c r="S15" s="216"/>
      <c r="T15" s="216"/>
      <c r="U15" s="216"/>
      <c r="V15" s="216"/>
      <c r="W15" s="216"/>
      <c r="X15" s="216"/>
      <c r="Y15" s="234"/>
      <c r="Z15" s="234"/>
      <c r="AA15" s="234"/>
      <c r="AB15" s="234"/>
      <c r="AC15" s="234"/>
      <c r="AD15" s="234"/>
      <c r="AE15" s="234"/>
      <c r="AF15" s="3"/>
      <c r="AG15" s="3"/>
      <c r="AH15" s="3"/>
    </row>
    <row r="16" spans="1:34" ht="15" customHeight="1" x14ac:dyDescent="0.3">
      <c r="A16" s="3"/>
      <c r="B16" s="3"/>
      <c r="C16" s="3"/>
      <c r="D16" s="217"/>
      <c r="E16" s="217"/>
      <c r="F16" s="217"/>
      <c r="G16" s="217"/>
      <c r="H16" s="217"/>
      <c r="I16" s="217"/>
      <c r="J16" s="217"/>
      <c r="K16" s="217"/>
      <c r="L16" s="217"/>
      <c r="M16" s="217"/>
      <c r="N16" s="217"/>
      <c r="O16" s="217"/>
      <c r="P16" s="217"/>
      <c r="Q16" s="217"/>
      <c r="R16" s="216"/>
      <c r="S16" s="216"/>
      <c r="T16" s="216"/>
      <c r="U16" s="216"/>
      <c r="V16" s="216"/>
      <c r="W16" s="216"/>
      <c r="X16" s="216"/>
      <c r="Y16" s="234"/>
      <c r="Z16" s="234"/>
      <c r="AA16" s="234"/>
      <c r="AB16" s="234"/>
      <c r="AC16" s="234"/>
      <c r="AD16" s="234"/>
      <c r="AE16" s="234"/>
      <c r="AF16" s="3"/>
      <c r="AG16" s="3"/>
      <c r="AH16" s="3"/>
    </row>
    <row r="17" spans="1:34" ht="15" customHeight="1" x14ac:dyDescent="0.3">
      <c r="A17" s="3"/>
      <c r="B17" s="3"/>
      <c r="C17" s="3"/>
      <c r="D17" s="217"/>
      <c r="E17" s="217"/>
      <c r="F17" s="217"/>
      <c r="G17" s="217"/>
      <c r="H17" s="217"/>
      <c r="I17" s="217"/>
      <c r="J17" s="217"/>
      <c r="K17" s="217"/>
      <c r="L17" s="217"/>
      <c r="M17" s="217"/>
      <c r="N17" s="217"/>
      <c r="O17" s="217"/>
      <c r="P17" s="217"/>
      <c r="Q17" s="217"/>
      <c r="R17" s="216"/>
      <c r="S17" s="216"/>
      <c r="T17" s="216"/>
      <c r="U17" s="216"/>
      <c r="V17" s="216"/>
      <c r="W17" s="216"/>
      <c r="X17" s="216"/>
      <c r="Y17" s="234"/>
      <c r="Z17" s="234"/>
      <c r="AA17" s="234"/>
      <c r="AB17" s="234"/>
      <c r="AC17" s="234"/>
      <c r="AD17" s="234"/>
      <c r="AE17" s="234"/>
      <c r="AF17" s="3"/>
      <c r="AG17" s="3"/>
      <c r="AH17" s="3"/>
    </row>
    <row r="18" spans="1:34" x14ac:dyDescent="0.3">
      <c r="A18" s="3"/>
      <c r="B18" s="3"/>
      <c r="C18" s="3"/>
      <c r="D18" s="5" t="s">
        <v>8</v>
      </c>
      <c r="E18" s="8">
        <f ca="1">RANDBETWEEN(2,5)</f>
        <v>5</v>
      </c>
      <c r="F18" s="8">
        <f ca="1">RANDBETWEEN(6,15)</f>
        <v>15</v>
      </c>
      <c r="G18" s="8"/>
      <c r="H18" s="8"/>
      <c r="I18" s="5"/>
      <c r="J18" s="5"/>
      <c r="K18" s="5" t="s">
        <v>9</v>
      </c>
      <c r="L18" s="8">
        <f ca="1">RANDBETWEEN(-4,-2)</f>
        <v>-3</v>
      </c>
      <c r="M18" s="8">
        <f ca="1">RANDBETWEEN(2,5)</f>
        <v>2</v>
      </c>
      <c r="N18" s="8">
        <f ca="1">RANDBETWEEN(6,12)</f>
        <v>11</v>
      </c>
      <c r="O18" s="8"/>
      <c r="P18" s="5"/>
      <c r="Q18" s="5"/>
      <c r="R18" s="5" t="s">
        <v>10</v>
      </c>
      <c r="S18" s="8">
        <f ca="1">RANDBETWEEN(-4,-2)</f>
        <v>-2</v>
      </c>
      <c r="T18" s="8">
        <f ca="1">RANDBETWEEN(2,5)</f>
        <v>3</v>
      </c>
      <c r="U18" s="8">
        <f ca="1">RANDBETWEEN(6,9)</f>
        <v>9</v>
      </c>
      <c r="V18" s="8">
        <f ca="1">RANDBETWEEN(2,4)</f>
        <v>2</v>
      </c>
      <c r="W18" s="5"/>
      <c r="X18" s="5"/>
      <c r="Y18" s="5" t="s">
        <v>11</v>
      </c>
      <c r="Z18" s="8">
        <f ca="1">RANDBETWEEN(3,6)</f>
        <v>3</v>
      </c>
      <c r="AA18" s="8">
        <f ca="1">RANDBETWEEN(2,3)</f>
        <v>3</v>
      </c>
      <c r="AB18" s="8">
        <f ca="1">RANDBETWEEN(3,5)</f>
        <v>3</v>
      </c>
      <c r="AC18" s="8">
        <f ca="1">IF(GCD(AA18,AB18)=1,AB18,AB18+1)</f>
        <v>4</v>
      </c>
      <c r="AD18" s="8">
        <f ca="1">RANDBETWEEN(2,5)</f>
        <v>4</v>
      </c>
      <c r="AE18" s="8">
        <f ca="1">RANDBETWEEN(1,3)</f>
        <v>1</v>
      </c>
      <c r="AF18" s="6"/>
      <c r="AG18" s="5"/>
      <c r="AH18" s="3"/>
    </row>
    <row r="19" spans="1:34" ht="15" customHeight="1" x14ac:dyDescent="0.3">
      <c r="A19" s="3"/>
      <c r="B19" s="3"/>
      <c r="C19" s="3"/>
      <c r="D19" s="217" t="str">
        <f ca="1">CONCATENATE(E18,"x - ",F18,"x")</f>
        <v>5x - 15x</v>
      </c>
      <c r="E19" s="217"/>
      <c r="F19" s="217"/>
      <c r="G19" s="217"/>
      <c r="H19" s="217"/>
      <c r="I19" s="217"/>
      <c r="J19" s="217"/>
      <c r="K19" s="216" t="str">
        <f ca="1">CONCATENATE(L18,"x - ",M18,"y + ",N18,"x")</f>
        <v>-3x - 2y + 11x</v>
      </c>
      <c r="L19" s="216"/>
      <c r="M19" s="216"/>
      <c r="N19" s="216"/>
      <c r="O19" s="216"/>
      <c r="P19" s="216"/>
      <c r="Q19" s="216"/>
      <c r="R19" s="235" t="str">
        <f ca="1">CONCATENATE(S18,"a - ",T18,"b + ",U18,"a - ",V18,"b")</f>
        <v>-2a - 3b + 9a - 2b</v>
      </c>
      <c r="S19" s="235"/>
      <c r="T19" s="235"/>
      <c r="U19" s="235"/>
      <c r="V19" s="235"/>
      <c r="W19" s="235"/>
      <c r="X19" s="235"/>
      <c r="Y19" s="235" t="str">
        <f ca="1">CONCATENATE(Z18,"(",AA18," - ",AC18,"x) + ",AD18,"(x - ",AE18,")")</f>
        <v>3(3 - 4x) + 4(x - 1)</v>
      </c>
      <c r="Z19" s="235"/>
      <c r="AA19" s="235"/>
      <c r="AB19" s="235"/>
      <c r="AC19" s="235"/>
      <c r="AD19" s="235"/>
      <c r="AE19" s="235"/>
      <c r="AF19" s="3"/>
      <c r="AG19" s="3"/>
      <c r="AH19" s="3"/>
    </row>
    <row r="20" spans="1:34" ht="15" customHeight="1" x14ac:dyDescent="0.3">
      <c r="A20" s="3"/>
      <c r="B20" s="3"/>
      <c r="C20" s="3"/>
      <c r="D20" s="217"/>
      <c r="E20" s="217"/>
      <c r="F20" s="217"/>
      <c r="G20" s="217"/>
      <c r="H20" s="217"/>
      <c r="I20" s="217"/>
      <c r="J20" s="217"/>
      <c r="K20" s="216"/>
      <c r="L20" s="216"/>
      <c r="M20" s="216"/>
      <c r="N20" s="216"/>
      <c r="O20" s="216"/>
      <c r="P20" s="216"/>
      <c r="Q20" s="216"/>
      <c r="R20" s="235"/>
      <c r="S20" s="235"/>
      <c r="T20" s="235"/>
      <c r="U20" s="235"/>
      <c r="V20" s="235"/>
      <c r="W20" s="235"/>
      <c r="X20" s="235"/>
      <c r="Y20" s="235"/>
      <c r="Z20" s="235"/>
      <c r="AA20" s="235"/>
      <c r="AB20" s="235"/>
      <c r="AC20" s="235"/>
      <c r="AD20" s="235"/>
      <c r="AE20" s="235"/>
      <c r="AF20" s="3"/>
      <c r="AG20" s="3"/>
      <c r="AH20" s="3"/>
    </row>
    <row r="21" spans="1:34" ht="15" customHeight="1" x14ac:dyDescent="0.3">
      <c r="A21" s="3"/>
      <c r="B21" s="3"/>
      <c r="C21" s="3"/>
      <c r="D21" s="217"/>
      <c r="E21" s="217"/>
      <c r="F21" s="217"/>
      <c r="G21" s="217"/>
      <c r="H21" s="217"/>
      <c r="I21" s="217"/>
      <c r="J21" s="217"/>
      <c r="K21" s="216"/>
      <c r="L21" s="216"/>
      <c r="M21" s="216"/>
      <c r="N21" s="216"/>
      <c r="O21" s="216"/>
      <c r="P21" s="216"/>
      <c r="Q21" s="216"/>
      <c r="R21" s="235"/>
      <c r="S21" s="235"/>
      <c r="T21" s="235"/>
      <c r="U21" s="235"/>
      <c r="V21" s="235"/>
      <c r="W21" s="235"/>
      <c r="X21" s="235"/>
      <c r="Y21" s="235"/>
      <c r="Z21" s="235"/>
      <c r="AA21" s="235"/>
      <c r="AB21" s="235"/>
      <c r="AC21" s="235"/>
      <c r="AD21" s="235"/>
      <c r="AE21" s="235"/>
      <c r="AF21" s="3"/>
      <c r="AG21" s="3"/>
      <c r="AH21" s="3"/>
    </row>
    <row r="22" spans="1:34" ht="15" customHeight="1" x14ac:dyDescent="0.3">
      <c r="A22" s="3"/>
      <c r="B22" s="3"/>
      <c r="C22" s="3"/>
      <c r="D22" s="217"/>
      <c r="E22" s="217"/>
      <c r="F22" s="217"/>
      <c r="G22" s="217"/>
      <c r="H22" s="217"/>
      <c r="I22" s="217"/>
      <c r="J22" s="217"/>
      <c r="K22" s="216"/>
      <c r="L22" s="216"/>
      <c r="M22" s="216"/>
      <c r="N22" s="216"/>
      <c r="O22" s="216"/>
      <c r="P22" s="216"/>
      <c r="Q22" s="216"/>
      <c r="R22" s="235"/>
      <c r="S22" s="235"/>
      <c r="T22" s="235"/>
      <c r="U22" s="235"/>
      <c r="V22" s="235"/>
      <c r="W22" s="235"/>
      <c r="X22" s="235"/>
      <c r="Y22" s="235"/>
      <c r="Z22" s="235"/>
      <c r="AA22" s="235"/>
      <c r="AB22" s="235"/>
      <c r="AC22" s="235"/>
      <c r="AD22" s="235"/>
      <c r="AE22" s="235"/>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27" t="str">
        <f>D2</f>
        <v>Adding and Subtracting Using Directed Numbers</v>
      </c>
      <c r="E27" s="227"/>
      <c r="F27" s="227"/>
      <c r="G27" s="227"/>
      <c r="H27" s="227"/>
      <c r="I27" s="227"/>
      <c r="J27" s="227"/>
      <c r="K27" s="227"/>
      <c r="L27" s="227"/>
      <c r="M27" s="227"/>
      <c r="N27" s="227"/>
      <c r="O27" s="227"/>
      <c r="P27" s="227"/>
      <c r="Q27" s="227"/>
      <c r="R27" s="227"/>
      <c r="S27" s="227"/>
      <c r="T27" s="227"/>
      <c r="U27" s="227"/>
      <c r="V27" s="227"/>
      <c r="W27" s="227"/>
      <c r="X27" s="227"/>
      <c r="Y27" s="227"/>
      <c r="Z27" s="227"/>
      <c r="AA27" s="3"/>
      <c r="AB27" s="3"/>
      <c r="AC27" s="3"/>
      <c r="AD27" s="3"/>
      <c r="AE27" s="3"/>
      <c r="AF27" s="3"/>
      <c r="AG27" s="3"/>
      <c r="AH27" s="3"/>
    </row>
    <row r="28" spans="1:34" x14ac:dyDescent="0.3">
      <c r="A28" s="3"/>
      <c r="B28" s="3"/>
      <c r="C28" s="3"/>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3"/>
      <c r="AB28" s="3"/>
      <c r="AC28" s="3"/>
      <c r="AD28" s="3"/>
      <c r="AE28" s="3"/>
      <c r="AF28" s="3"/>
      <c r="AG28" s="3"/>
      <c r="AH28" s="3"/>
    </row>
    <row r="29" spans="1:34" x14ac:dyDescent="0.3">
      <c r="A29" s="3"/>
      <c r="B29" s="3"/>
      <c r="C29" s="3"/>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3"/>
      <c r="AB29" s="3"/>
      <c r="AC29" s="3"/>
      <c r="AD29" s="3"/>
      <c r="AE29" s="3"/>
      <c r="AF29" s="3"/>
      <c r="AG29" s="3"/>
      <c r="AH29" s="3"/>
    </row>
    <row r="30" spans="1:34" x14ac:dyDescent="0.3">
      <c r="A30" s="3"/>
      <c r="B30" s="3"/>
      <c r="C30" s="3"/>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3"/>
      <c r="AB30" s="3"/>
      <c r="AC30" s="3"/>
      <c r="AD30" s="3"/>
      <c r="AE30" s="3"/>
      <c r="AF30" s="3"/>
      <c r="AG30" s="3"/>
      <c r="AH30" s="3"/>
    </row>
    <row r="31" spans="1:34" x14ac:dyDescent="0.3">
      <c r="A31" s="3"/>
      <c r="B31" s="3"/>
      <c r="C31" s="3"/>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8 - 5</v>
      </c>
      <c r="E34" s="228"/>
      <c r="F34" s="228"/>
      <c r="G34" s="228"/>
      <c r="H34" s="228"/>
      <c r="I34" s="228"/>
      <c r="J34" s="228"/>
      <c r="K34" s="228" t="str">
        <f ca="1">K9</f>
        <v>-8 + 12</v>
      </c>
      <c r="L34" s="228"/>
      <c r="M34" s="228"/>
      <c r="N34" s="228"/>
      <c r="O34" s="228"/>
      <c r="P34" s="228"/>
      <c r="Q34" s="228"/>
      <c r="R34" s="228" t="str">
        <f ca="1">R9</f>
        <v>-4 - 6</v>
      </c>
      <c r="S34" s="228"/>
      <c r="T34" s="228"/>
      <c r="U34" s="228"/>
      <c r="V34" s="228"/>
      <c r="W34" s="228"/>
      <c r="X34" s="228"/>
      <c r="Y34" s="228" t="str">
        <f ca="1">Y9</f>
        <v>-19 + 12</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-2.4 + 5.4</v>
      </c>
      <c r="E39" s="228"/>
      <c r="F39" s="228"/>
      <c r="G39" s="228"/>
      <c r="H39" s="228"/>
      <c r="I39" s="228"/>
      <c r="J39" s="228"/>
      <c r="K39" s="228" t="str">
        <f ca="1">K14</f>
        <v>-16.9 - 7.2</v>
      </c>
      <c r="L39" s="228"/>
      <c r="M39" s="228"/>
      <c r="N39" s="228"/>
      <c r="O39" s="228"/>
      <c r="P39" s="228"/>
      <c r="Q39" s="228"/>
      <c r="R39" s="229" t="str">
        <f ca="1">R14</f>
        <v>-17.2 + 18.39</v>
      </c>
      <c r="S39" s="229"/>
      <c r="T39" s="229"/>
      <c r="U39" s="229"/>
      <c r="V39" s="229"/>
      <c r="W39" s="229"/>
      <c r="X39" s="229"/>
      <c r="Y39" s="233" t="str">
        <f ca="1">Y14</f>
        <v>-0.4 - 1.7 + 1.2</v>
      </c>
      <c r="Z39" s="233"/>
      <c r="AA39" s="233"/>
      <c r="AB39" s="233"/>
      <c r="AC39" s="233"/>
      <c r="AD39" s="233"/>
      <c r="AE39" s="233"/>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9"/>
      <c r="S40" s="229"/>
      <c r="T40" s="229"/>
      <c r="U40" s="229"/>
      <c r="V40" s="229"/>
      <c r="W40" s="229"/>
      <c r="X40" s="229"/>
      <c r="Y40" s="233"/>
      <c r="Z40" s="233"/>
      <c r="AA40" s="233"/>
      <c r="AB40" s="233"/>
      <c r="AC40" s="233"/>
      <c r="AD40" s="233"/>
      <c r="AE40" s="233"/>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9"/>
      <c r="S41" s="229"/>
      <c r="T41" s="229"/>
      <c r="U41" s="229"/>
      <c r="V41" s="229"/>
      <c r="W41" s="229"/>
      <c r="X41" s="229"/>
      <c r="Y41" s="233"/>
      <c r="Z41" s="233"/>
      <c r="AA41" s="233"/>
      <c r="AB41" s="233"/>
      <c r="AC41" s="233"/>
      <c r="AD41" s="233"/>
      <c r="AE41" s="233"/>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9"/>
      <c r="S42" s="229"/>
      <c r="T42" s="229"/>
      <c r="U42" s="229"/>
      <c r="V42" s="229"/>
      <c r="W42" s="229"/>
      <c r="X42" s="229"/>
      <c r="Y42" s="233"/>
      <c r="Z42" s="233"/>
      <c r="AA42" s="233"/>
      <c r="AB42" s="233"/>
      <c r="AC42" s="233"/>
      <c r="AD42" s="233"/>
      <c r="AE42" s="233"/>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28" t="str">
        <f ca="1">D19</f>
        <v>5x - 15x</v>
      </c>
      <c r="E44" s="228"/>
      <c r="F44" s="228"/>
      <c r="G44" s="228"/>
      <c r="H44" s="228"/>
      <c r="I44" s="228"/>
      <c r="J44" s="228"/>
      <c r="K44" s="229" t="str">
        <f ca="1">K19</f>
        <v>-3x - 2y + 11x</v>
      </c>
      <c r="L44" s="229"/>
      <c r="M44" s="229"/>
      <c r="N44" s="229"/>
      <c r="O44" s="229"/>
      <c r="P44" s="229"/>
      <c r="Q44" s="229"/>
      <c r="R44" s="232" t="str">
        <f ca="1">R19</f>
        <v>-2a - 3b + 9a - 2b</v>
      </c>
      <c r="S44" s="232"/>
      <c r="T44" s="232"/>
      <c r="U44" s="232"/>
      <c r="V44" s="232"/>
      <c r="W44" s="232"/>
      <c r="X44" s="232"/>
      <c r="Y44" s="232" t="str">
        <f ca="1">Y19</f>
        <v>3(3 - 4x) + 4(x - 1)</v>
      </c>
      <c r="Z44" s="232"/>
      <c r="AA44" s="232"/>
      <c r="AB44" s="232"/>
      <c r="AC44" s="232"/>
      <c r="AD44" s="232"/>
      <c r="AE44" s="232"/>
      <c r="AF44" s="3"/>
      <c r="AG44" s="3"/>
      <c r="AH44" s="3"/>
    </row>
    <row r="45" spans="1:38" ht="15" customHeight="1" x14ac:dyDescent="0.3">
      <c r="A45" s="3"/>
      <c r="B45" s="3"/>
      <c r="C45" s="3"/>
      <c r="D45" s="228"/>
      <c r="E45" s="228"/>
      <c r="F45" s="228"/>
      <c r="G45" s="228"/>
      <c r="H45" s="228"/>
      <c r="I45" s="228"/>
      <c r="J45" s="228"/>
      <c r="K45" s="229"/>
      <c r="L45" s="229"/>
      <c r="M45" s="229"/>
      <c r="N45" s="229"/>
      <c r="O45" s="229"/>
      <c r="P45" s="229"/>
      <c r="Q45" s="229"/>
      <c r="R45" s="232"/>
      <c r="S45" s="232"/>
      <c r="T45" s="232"/>
      <c r="U45" s="232"/>
      <c r="V45" s="232"/>
      <c r="W45" s="232"/>
      <c r="X45" s="232"/>
      <c r="Y45" s="232"/>
      <c r="Z45" s="232"/>
      <c r="AA45" s="232"/>
      <c r="AB45" s="232"/>
      <c r="AC45" s="232"/>
      <c r="AD45" s="232"/>
      <c r="AE45" s="232"/>
      <c r="AF45" s="3"/>
      <c r="AG45" s="3"/>
      <c r="AH45" s="3"/>
    </row>
    <row r="46" spans="1:38" ht="15" customHeight="1" x14ac:dyDescent="0.3">
      <c r="A46" s="3"/>
      <c r="B46" s="3"/>
      <c r="C46" s="3"/>
      <c r="D46" s="228"/>
      <c r="E46" s="228"/>
      <c r="F46" s="228"/>
      <c r="G46" s="228"/>
      <c r="H46" s="228"/>
      <c r="I46" s="228"/>
      <c r="J46" s="228"/>
      <c r="K46" s="229"/>
      <c r="L46" s="229"/>
      <c r="M46" s="229"/>
      <c r="N46" s="229"/>
      <c r="O46" s="229"/>
      <c r="P46" s="229"/>
      <c r="Q46" s="229"/>
      <c r="R46" s="232"/>
      <c r="S46" s="232"/>
      <c r="T46" s="232"/>
      <c r="U46" s="232"/>
      <c r="V46" s="232"/>
      <c r="W46" s="232"/>
      <c r="X46" s="232"/>
      <c r="Y46" s="232"/>
      <c r="Z46" s="232"/>
      <c r="AA46" s="232"/>
      <c r="AB46" s="232"/>
      <c r="AC46" s="232"/>
      <c r="AD46" s="232"/>
      <c r="AE46" s="232"/>
      <c r="AF46" s="3"/>
      <c r="AG46" s="3"/>
      <c r="AH46" s="3"/>
    </row>
    <row r="47" spans="1:38" ht="15" customHeight="1" x14ac:dyDescent="0.3">
      <c r="A47" s="3"/>
      <c r="B47" s="3"/>
      <c r="C47" s="3"/>
      <c r="D47" s="228"/>
      <c r="E47" s="228"/>
      <c r="F47" s="228"/>
      <c r="G47" s="228"/>
      <c r="H47" s="228"/>
      <c r="I47" s="228"/>
      <c r="J47" s="228"/>
      <c r="K47" s="229"/>
      <c r="L47" s="229"/>
      <c r="M47" s="229"/>
      <c r="N47" s="229"/>
      <c r="O47" s="229"/>
      <c r="P47" s="229"/>
      <c r="Q47" s="229"/>
      <c r="R47" s="232"/>
      <c r="S47" s="232"/>
      <c r="T47" s="232"/>
      <c r="U47" s="232"/>
      <c r="V47" s="232"/>
      <c r="W47" s="232"/>
      <c r="X47" s="232"/>
      <c r="Y47" s="232"/>
      <c r="Z47" s="232"/>
      <c r="AA47" s="232"/>
      <c r="AB47" s="232"/>
      <c r="AC47" s="232"/>
      <c r="AD47" s="232"/>
      <c r="AE47" s="232"/>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Adding and Subtracting Using Directed Numbers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x14ac:dyDescent="0.3">
      <c r="A58" s="3"/>
      <c r="B58" s="3"/>
      <c r="C58" s="1"/>
      <c r="D58" s="230">
        <f ca="1">E8-F8</f>
        <v>3</v>
      </c>
      <c r="E58" s="230"/>
      <c r="F58" s="230"/>
      <c r="G58" s="230"/>
      <c r="H58" s="230"/>
      <c r="I58" s="230"/>
      <c r="J58" s="230"/>
      <c r="K58" s="230">
        <f ca="1">L8+M8</f>
        <v>4</v>
      </c>
      <c r="L58" s="230"/>
      <c r="M58" s="230"/>
      <c r="N58" s="230"/>
      <c r="O58" s="230"/>
      <c r="P58" s="230"/>
      <c r="Q58" s="230"/>
      <c r="R58" s="230">
        <f ca="1">S8-T8</f>
        <v>-10</v>
      </c>
      <c r="S58" s="230"/>
      <c r="T58" s="230"/>
      <c r="U58" s="230"/>
      <c r="V58" s="230"/>
      <c r="W58" s="230"/>
      <c r="X58" s="230"/>
      <c r="Y58" s="230">
        <f ca="1">Z8+AA8</f>
        <v>-7</v>
      </c>
      <c r="Z58" s="230"/>
      <c r="AA58" s="230"/>
      <c r="AB58" s="230"/>
      <c r="AC58" s="230"/>
      <c r="AD58" s="230"/>
      <c r="AE58" s="230"/>
      <c r="AF58" s="1"/>
      <c r="AG58" s="3"/>
      <c r="AH58" s="3"/>
    </row>
    <row r="59" spans="1:34"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x14ac:dyDescent="0.3">
      <c r="A63" s="3"/>
      <c r="B63" s="3"/>
      <c r="C63" s="1"/>
      <c r="D63" s="230">
        <f ca="1">E13+F13</f>
        <v>3.0000000000000004</v>
      </c>
      <c r="E63" s="230"/>
      <c r="F63" s="230"/>
      <c r="G63" s="230"/>
      <c r="H63" s="230"/>
      <c r="I63" s="230"/>
      <c r="J63" s="230"/>
      <c r="K63" s="230">
        <f ca="1">L13-M13</f>
        <v>-24.099999999999998</v>
      </c>
      <c r="L63" s="230"/>
      <c r="M63" s="230"/>
      <c r="N63" s="230"/>
      <c r="O63" s="230"/>
      <c r="P63" s="230"/>
      <c r="Q63" s="230"/>
      <c r="R63" s="230">
        <f ca="1">S13+T13</f>
        <v>1.1900000000000013</v>
      </c>
      <c r="S63" s="230"/>
      <c r="T63" s="230"/>
      <c r="U63" s="230"/>
      <c r="V63" s="230"/>
      <c r="W63" s="230"/>
      <c r="X63" s="230"/>
      <c r="Y63" s="230">
        <f ca="1">Z13-AA13+AB13</f>
        <v>-0.90000000000000013</v>
      </c>
      <c r="Z63" s="230"/>
      <c r="AA63" s="230"/>
      <c r="AB63" s="230"/>
      <c r="AC63" s="230"/>
      <c r="AD63" s="230"/>
      <c r="AE63" s="230"/>
      <c r="AF63" s="1"/>
      <c r="AG63" s="3"/>
      <c r="AH63" s="3"/>
    </row>
    <row r="64" spans="1:34"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5" customHeight="1" x14ac:dyDescent="0.3">
      <c r="A68" s="3"/>
      <c r="B68" s="3"/>
      <c r="C68" s="1"/>
      <c r="D68" s="230" t="str">
        <f ca="1">CONCATENATE(E18-F18,"x")</f>
        <v>-10x</v>
      </c>
      <c r="E68" s="230"/>
      <c r="F68" s="230"/>
      <c r="G68" s="230"/>
      <c r="H68" s="230"/>
      <c r="I68" s="230"/>
      <c r="J68" s="230"/>
      <c r="K68" s="230" t="str">
        <f ca="1">CONCATENATE(L18+N18,"x - ",M18,"y")</f>
        <v>8x - 2y</v>
      </c>
      <c r="L68" s="230"/>
      <c r="M68" s="230"/>
      <c r="N68" s="230"/>
      <c r="O68" s="230"/>
      <c r="P68" s="230"/>
      <c r="Q68" s="230"/>
      <c r="R68" s="230" t="str">
        <f ca="1">CONCATENATE(S18+U18,"a - ",T18+V18,"b")</f>
        <v>7a - 5b</v>
      </c>
      <c r="S68" s="230"/>
      <c r="T68" s="230"/>
      <c r="U68" s="230"/>
      <c r="V68" s="230"/>
      <c r="W68" s="230"/>
      <c r="X68" s="230"/>
      <c r="Y68" s="230" t="str">
        <f ca="1">IF(Z18*AA18-AD18*AE18=0,CONCATENATE(Z18*-1*AC18+AD18,"x"),CONCATENATE(Z18*AA18-AD18*AE18," ",Z18*-1*AC18+AD18,"x"))</f>
        <v>5 -8x</v>
      </c>
      <c r="Z68" s="230"/>
      <c r="AA68" s="230"/>
      <c r="AB68" s="230"/>
      <c r="AC68" s="230"/>
      <c r="AD68" s="230"/>
      <c r="AE68" s="230"/>
      <c r="AF68" s="1"/>
      <c r="AG68" s="3"/>
      <c r="AH68" s="3"/>
    </row>
    <row r="69" spans="1:34" ht="15"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5"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5"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Adding and Subtracting Using Directed Numbers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3</v>
      </c>
      <c r="E83" s="230"/>
      <c r="F83" s="230"/>
      <c r="G83" s="230"/>
      <c r="H83" s="230"/>
      <c r="I83" s="230"/>
      <c r="J83" s="230"/>
      <c r="K83" s="230">
        <f ca="1">K58</f>
        <v>4</v>
      </c>
      <c r="L83" s="230"/>
      <c r="M83" s="230"/>
      <c r="N83" s="230"/>
      <c r="O83" s="230"/>
      <c r="P83" s="230"/>
      <c r="Q83" s="230"/>
      <c r="R83" s="230">
        <f ca="1">R58</f>
        <v>-10</v>
      </c>
      <c r="S83" s="230"/>
      <c r="T83" s="230"/>
      <c r="U83" s="230"/>
      <c r="V83" s="230"/>
      <c r="W83" s="230"/>
      <c r="X83" s="230"/>
      <c r="Y83" s="230">
        <f ca="1">Y58</f>
        <v>-7</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3.0000000000000004</v>
      </c>
      <c r="E88" s="230"/>
      <c r="F88" s="230"/>
      <c r="G88" s="230"/>
      <c r="H88" s="230"/>
      <c r="I88" s="230"/>
      <c r="J88" s="230"/>
      <c r="K88" s="230">
        <f ca="1">K63</f>
        <v>-24.099999999999998</v>
      </c>
      <c r="L88" s="230"/>
      <c r="M88" s="230"/>
      <c r="N88" s="230"/>
      <c r="O88" s="230"/>
      <c r="P88" s="230"/>
      <c r="Q88" s="230"/>
      <c r="R88" s="230">
        <f ca="1">R63</f>
        <v>1.1900000000000013</v>
      </c>
      <c r="S88" s="230"/>
      <c r="T88" s="230"/>
      <c r="U88" s="230"/>
      <c r="V88" s="230"/>
      <c r="W88" s="230"/>
      <c r="X88" s="230"/>
      <c r="Y88" s="230">
        <f ca="1">Y63</f>
        <v>-0.90000000000000013</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t="str">
        <f ca="1">D68</f>
        <v>-10x</v>
      </c>
      <c r="E93" s="230"/>
      <c r="F93" s="230"/>
      <c r="G93" s="230"/>
      <c r="H93" s="230"/>
      <c r="I93" s="230"/>
      <c r="J93" s="230"/>
      <c r="K93" s="230" t="str">
        <f ca="1">K68</f>
        <v>8x - 2y</v>
      </c>
      <c r="L93" s="230"/>
      <c r="M93" s="230"/>
      <c r="N93" s="230"/>
      <c r="O93" s="230"/>
      <c r="P93" s="230"/>
      <c r="Q93" s="230"/>
      <c r="R93" s="230" t="str">
        <f ca="1">R68</f>
        <v>7a - 5b</v>
      </c>
      <c r="S93" s="230"/>
      <c r="T93" s="230"/>
      <c r="U93" s="230"/>
      <c r="V93" s="230"/>
      <c r="W93" s="230"/>
      <c r="X93" s="230"/>
      <c r="Y93" s="230" t="str">
        <f ca="1">Y68</f>
        <v>5 -8x</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a9hOWp1K+0mF1ez63p8a9hwFowBvNMXmZdAIl65J19NOPvwdaQ7KwEDXmGiU0vwtvsiFDeRr4+L8SBzs0csEwA==" saltValue="GNIFccybZNES8+xfxXgAcw=="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0300-000000000000}"/>
  </hyperlinks>
  <pageMargins left="0.25" right="0.25"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79998168889431442"/>
  </sheetPr>
  <dimension ref="A1:AH96"/>
  <sheetViews>
    <sheetView zoomScaleNormal="100" workbookViewId="0"/>
  </sheetViews>
  <sheetFormatPr defaultColWidth="2.88671875" defaultRowHeight="15" customHeight="1" x14ac:dyDescent="0.3"/>
  <sheetData>
    <row r="1" spans="1:34" ht="15" customHeight="1" x14ac:dyDescent="0.3">
      <c r="A1" s="61" t="s">
        <v>201</v>
      </c>
      <c r="B1" s="9"/>
      <c r="C1" s="227" t="s">
        <v>97</v>
      </c>
      <c r="D1" s="227"/>
      <c r="E1" s="227"/>
      <c r="F1" s="227"/>
      <c r="G1" s="227"/>
      <c r="H1" s="227"/>
      <c r="I1" s="227"/>
      <c r="J1" s="227"/>
      <c r="K1" s="227"/>
      <c r="L1" s="227"/>
      <c r="M1" s="227"/>
      <c r="N1" s="227"/>
      <c r="O1" s="227"/>
      <c r="P1" s="227"/>
      <c r="Q1" s="227"/>
      <c r="R1" s="227"/>
      <c r="S1" s="227"/>
      <c r="T1" s="227"/>
      <c r="U1" s="227"/>
      <c r="V1" s="227"/>
      <c r="W1" s="227"/>
      <c r="X1" s="227"/>
      <c r="Y1" s="227"/>
      <c r="Z1" s="227"/>
      <c r="AA1" s="227"/>
      <c r="AB1" s="3"/>
      <c r="AC1" s="3"/>
      <c r="AD1" s="3"/>
      <c r="AE1" s="3"/>
      <c r="AF1" s="3"/>
      <c r="AG1" s="9">
        <v>10</v>
      </c>
      <c r="AH1" s="9">
        <f ca="1">RANDBETWEEN(17,20)</f>
        <v>18</v>
      </c>
    </row>
    <row r="2" spans="1:34" ht="15" customHeight="1" x14ac:dyDescent="0.3">
      <c r="A2" s="3"/>
      <c r="B2" s="9" t="s">
        <v>205</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3"/>
      <c r="AC2" s="3"/>
      <c r="AD2" s="3"/>
      <c r="AE2" s="3"/>
      <c r="AF2" s="3"/>
      <c r="AG2" s="9">
        <v>11</v>
      </c>
      <c r="AH2" s="9">
        <f t="shared" ref="AH2:AH5" ca="1" si="0">RANDBETWEEN(17,20)</f>
        <v>19</v>
      </c>
    </row>
    <row r="3" spans="1:34" ht="15" customHeight="1" x14ac:dyDescent="0.3">
      <c r="A3" s="3"/>
      <c r="B3" s="9" t="s">
        <v>206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3"/>
      <c r="AC3" s="3"/>
      <c r="AD3" s="3"/>
      <c r="AE3" s="3"/>
      <c r="AF3" s="3"/>
      <c r="AG3" s="9">
        <v>12</v>
      </c>
      <c r="AH3" s="9">
        <f t="shared" ca="1" si="0"/>
        <v>18</v>
      </c>
    </row>
    <row r="4" spans="1:34" ht="15" customHeight="1" x14ac:dyDescent="0.3">
      <c r="A4" s="3"/>
      <c r="B4" s="9" t="s">
        <v>227</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3"/>
      <c r="AC4" s="3"/>
      <c r="AD4" s="3"/>
      <c r="AE4" s="3"/>
      <c r="AF4" s="3"/>
      <c r="AG4" s="9">
        <v>13</v>
      </c>
      <c r="AH4" s="9">
        <f t="shared" ca="1" si="0"/>
        <v>19</v>
      </c>
    </row>
    <row r="5" spans="1:34" ht="15" customHeight="1" x14ac:dyDescent="0.3">
      <c r="A5" s="3"/>
      <c r="B5" s="3"/>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3"/>
      <c r="AC5" s="3"/>
      <c r="AD5" s="3"/>
      <c r="AE5" s="3"/>
      <c r="AF5" s="3"/>
      <c r="AG5" s="9">
        <v>14</v>
      </c>
      <c r="AH5" s="9">
        <f t="shared" ca="1" si="0"/>
        <v>18</v>
      </c>
    </row>
    <row r="6" spans="1:34" ht="15" customHeight="1" x14ac:dyDescent="0.3">
      <c r="A6" s="3"/>
      <c r="B6" s="64"/>
      <c r="C6" s="65"/>
      <c r="D6" s="65"/>
      <c r="E6" s="65"/>
      <c r="F6" s="65"/>
      <c r="G6" s="65"/>
      <c r="H6" s="65"/>
      <c r="I6" s="65"/>
      <c r="J6" s="65"/>
      <c r="K6" s="65"/>
      <c r="L6" s="65"/>
      <c r="M6" s="65"/>
      <c r="N6" s="65"/>
      <c r="O6" s="65"/>
      <c r="P6" s="65"/>
      <c r="Q6" s="65"/>
      <c r="R6" s="65"/>
      <c r="S6" s="65"/>
      <c r="T6" s="65"/>
      <c r="U6" s="65"/>
      <c r="V6" s="65"/>
      <c r="W6" s="65"/>
      <c r="X6" s="65"/>
      <c r="Y6" s="65"/>
      <c r="Z6" s="65"/>
      <c r="AA6" s="65"/>
      <c r="AB6" s="64"/>
      <c r="AC6" s="64"/>
      <c r="AD6" s="64"/>
      <c r="AE6" s="64"/>
      <c r="AF6" s="3"/>
      <c r="AG6" s="9">
        <v>15</v>
      </c>
      <c r="AH6" s="9">
        <f ca="1">RANDBETWEEN(12,18)</f>
        <v>13</v>
      </c>
    </row>
    <row r="7" spans="1:34" ht="15" customHeight="1" x14ac:dyDescent="0.3">
      <c r="A7" s="3"/>
      <c r="B7" s="64"/>
      <c r="C7" s="64"/>
      <c r="D7" s="64"/>
      <c r="E7" s="64"/>
      <c r="F7" s="64"/>
      <c r="G7" s="64"/>
      <c r="H7" s="64"/>
      <c r="I7" s="64"/>
      <c r="J7" s="64"/>
      <c r="K7" s="66"/>
      <c r="L7" s="64"/>
      <c r="M7" s="64"/>
      <c r="N7" s="66"/>
      <c r="O7" s="66"/>
      <c r="P7" s="66"/>
      <c r="Q7" s="66"/>
      <c r="R7" s="66"/>
      <c r="S7" s="66"/>
      <c r="T7" s="66"/>
      <c r="U7" s="66"/>
      <c r="V7" s="64"/>
      <c r="W7" s="64"/>
      <c r="X7" s="66">
        <f ca="1">RANDBETWEEN(2,6)</f>
        <v>2</v>
      </c>
      <c r="Y7" s="66"/>
      <c r="Z7" s="66"/>
      <c r="AA7" s="66"/>
      <c r="AB7" s="66"/>
      <c r="AC7" s="66"/>
      <c r="AD7" s="66"/>
      <c r="AE7" s="66" t="str">
        <f ca="1">INDEX(Units,RANDBETWEEN(1,3))</f>
        <v>-</v>
      </c>
      <c r="AF7" s="9"/>
      <c r="AG7" s="9">
        <v>16</v>
      </c>
      <c r="AH7" s="9">
        <f t="shared" ref="AH7:AH11" ca="1" si="1">RANDBETWEEN(12,18)</f>
        <v>12</v>
      </c>
    </row>
    <row r="8" spans="1:34" ht="15" customHeight="1" x14ac:dyDescent="0.3">
      <c r="A8" s="3"/>
      <c r="B8" s="64"/>
      <c r="C8" s="310" t="s">
        <v>366</v>
      </c>
      <c r="D8" s="311"/>
      <c r="E8" s="311"/>
      <c r="F8" s="311"/>
      <c r="G8" s="164">
        <v>0</v>
      </c>
      <c r="H8" s="310" t="s">
        <v>118</v>
      </c>
      <c r="I8" s="311"/>
      <c r="J8" s="311"/>
      <c r="K8" s="312"/>
      <c r="L8" s="165">
        <v>0</v>
      </c>
      <c r="M8" s="64"/>
      <c r="N8" s="64"/>
      <c r="O8" s="64"/>
      <c r="P8" s="64"/>
      <c r="Q8" s="68"/>
      <c r="R8" s="68"/>
      <c r="S8" s="68"/>
      <c r="T8" s="68"/>
      <c r="U8" s="64"/>
      <c r="V8" s="64"/>
      <c r="W8" s="64"/>
      <c r="X8" s="64"/>
      <c r="Y8" s="64"/>
      <c r="Z8" s="64"/>
      <c r="AA8" s="64"/>
      <c r="AB8" s="64"/>
      <c r="AC8" s="64"/>
      <c r="AD8" s="64"/>
      <c r="AE8" s="64"/>
      <c r="AF8" s="3"/>
      <c r="AG8" s="9">
        <v>17</v>
      </c>
      <c r="AH8" s="9">
        <f t="shared" ca="1" si="1"/>
        <v>15</v>
      </c>
    </row>
    <row r="9" spans="1:34" ht="15" customHeight="1" x14ac:dyDescent="0.3">
      <c r="A9" s="3"/>
      <c r="B9" s="64"/>
      <c r="C9" s="158">
        <v>0</v>
      </c>
      <c r="D9" s="157" t="s">
        <v>242</v>
      </c>
      <c r="E9" s="156" t="s">
        <v>231</v>
      </c>
      <c r="F9" s="156" t="s">
        <v>365</v>
      </c>
      <c r="G9" s="159">
        <f>C9+10</f>
        <v>10</v>
      </c>
      <c r="H9" s="313">
        <f ca="1">RANDBETWEEN(7,12)</f>
        <v>7</v>
      </c>
      <c r="I9" s="307"/>
      <c r="J9" s="307"/>
      <c r="K9" s="314"/>
      <c r="L9" s="165">
        <f ca="1">H9</f>
        <v>7</v>
      </c>
      <c r="M9" s="64"/>
      <c r="N9" s="64"/>
      <c r="O9" s="64"/>
      <c r="P9" s="64"/>
      <c r="Q9" s="68"/>
      <c r="R9" s="68"/>
      <c r="S9" s="68"/>
      <c r="T9" s="68"/>
      <c r="U9" s="64"/>
      <c r="V9" s="64"/>
      <c r="W9" s="64"/>
      <c r="X9" s="64"/>
      <c r="Y9" s="64"/>
      <c r="Z9" s="64"/>
      <c r="AA9" s="64"/>
      <c r="AB9" s="64"/>
      <c r="AC9" s="64"/>
      <c r="AD9" s="64"/>
      <c r="AE9" s="64"/>
      <c r="AF9" s="3"/>
      <c r="AG9" s="9">
        <v>18</v>
      </c>
      <c r="AH9" s="9">
        <f t="shared" ca="1" si="1"/>
        <v>12</v>
      </c>
    </row>
    <row r="10" spans="1:34" ht="15" customHeight="1" x14ac:dyDescent="0.3">
      <c r="A10" s="3"/>
      <c r="B10" s="64"/>
      <c r="C10" s="158">
        <f>G9</f>
        <v>10</v>
      </c>
      <c r="D10" s="157" t="s">
        <v>242</v>
      </c>
      <c r="E10" s="156" t="s">
        <v>231</v>
      </c>
      <c r="F10" s="156" t="s">
        <v>365</v>
      </c>
      <c r="G10" s="159">
        <f ca="1">C10+5*RANDBETWEEN(1,2)</f>
        <v>15</v>
      </c>
      <c r="H10" s="313">
        <f ca="1">RANDBETWEEN(7,15)</f>
        <v>9</v>
      </c>
      <c r="I10" s="307"/>
      <c r="J10" s="307"/>
      <c r="K10" s="314"/>
      <c r="L10" s="165">
        <f ca="1">SUM(H9:K10)</f>
        <v>16</v>
      </c>
      <c r="M10" s="64"/>
      <c r="N10" s="64"/>
      <c r="O10" s="64"/>
      <c r="P10" s="64"/>
      <c r="Q10" s="64"/>
      <c r="R10" s="64"/>
      <c r="S10" s="64"/>
      <c r="T10" s="64"/>
      <c r="U10" s="64"/>
      <c r="V10" s="64"/>
      <c r="W10" s="64"/>
      <c r="X10" s="64"/>
      <c r="Y10" s="64"/>
      <c r="Z10" s="64"/>
      <c r="AA10" s="64"/>
      <c r="AB10" s="64"/>
      <c r="AC10" s="64"/>
      <c r="AD10" s="64"/>
      <c r="AE10" s="64"/>
      <c r="AF10" s="3"/>
      <c r="AG10" s="9">
        <v>19</v>
      </c>
      <c r="AH10" s="9">
        <f t="shared" ca="1" si="1"/>
        <v>18</v>
      </c>
    </row>
    <row r="11" spans="1:34" ht="15" customHeight="1" x14ac:dyDescent="0.3">
      <c r="A11" s="3"/>
      <c r="B11" s="64"/>
      <c r="C11" s="158">
        <f ca="1">G10</f>
        <v>15</v>
      </c>
      <c r="D11" s="157" t="s">
        <v>242</v>
      </c>
      <c r="E11" s="156" t="s">
        <v>231</v>
      </c>
      <c r="F11" s="156" t="s">
        <v>365</v>
      </c>
      <c r="G11" s="159">
        <f ca="1">C11+5*RANDBETWEEN(1,3)</f>
        <v>30</v>
      </c>
      <c r="H11" s="313">
        <f ca="1">RANDBETWEEN(8,15)</f>
        <v>12</v>
      </c>
      <c r="I11" s="307"/>
      <c r="J11" s="307"/>
      <c r="K11" s="314"/>
      <c r="L11" s="166">
        <f ca="1">SUM(H9:K11)</f>
        <v>28</v>
      </c>
      <c r="M11" s="69"/>
      <c r="N11" s="69"/>
      <c r="O11" s="64"/>
      <c r="P11" s="64"/>
      <c r="Q11" s="64"/>
      <c r="R11" s="64"/>
      <c r="S11" s="64"/>
      <c r="T11" s="64"/>
      <c r="U11" s="64"/>
      <c r="V11" s="64"/>
      <c r="W11" s="64"/>
      <c r="X11" s="68"/>
      <c r="Y11" s="68"/>
      <c r="Z11" s="68"/>
      <c r="AA11" s="64"/>
      <c r="AB11" s="64"/>
      <c r="AC11" s="64"/>
      <c r="AD11" s="64"/>
      <c r="AE11" s="64"/>
      <c r="AF11" s="3"/>
      <c r="AG11" s="9">
        <v>20</v>
      </c>
      <c r="AH11" s="9">
        <f t="shared" ca="1" si="1"/>
        <v>17</v>
      </c>
    </row>
    <row r="12" spans="1:34" ht="15" customHeight="1" x14ac:dyDescent="0.3">
      <c r="A12" s="3"/>
      <c r="B12" s="64"/>
      <c r="C12" s="158">
        <f ca="1">G11</f>
        <v>30</v>
      </c>
      <c r="D12" s="157" t="s">
        <v>242</v>
      </c>
      <c r="E12" s="156" t="s">
        <v>231</v>
      </c>
      <c r="F12" s="156" t="s">
        <v>365</v>
      </c>
      <c r="G12" s="159">
        <f ca="1">C12+5*RANDBETWEEN(1,2)</f>
        <v>40</v>
      </c>
      <c r="H12" s="313">
        <f ca="1">RANDBETWEEN(5,12)</f>
        <v>12</v>
      </c>
      <c r="I12" s="307"/>
      <c r="J12" s="307"/>
      <c r="K12" s="314"/>
      <c r="L12" s="166">
        <f ca="1">SUM(H9:K12)</f>
        <v>40</v>
      </c>
      <c r="M12" s="69"/>
      <c r="N12" s="69"/>
      <c r="O12" s="64"/>
      <c r="P12" s="64"/>
      <c r="Q12" s="64"/>
      <c r="R12" s="64"/>
      <c r="S12" s="64"/>
      <c r="T12" s="64"/>
      <c r="U12" s="64"/>
      <c r="V12" s="64"/>
      <c r="W12" s="64"/>
      <c r="X12" s="68"/>
      <c r="Y12" s="68"/>
      <c r="Z12" s="68"/>
      <c r="AA12" s="64"/>
      <c r="AB12" s="64"/>
      <c r="AC12" s="64"/>
      <c r="AD12" s="64"/>
      <c r="AE12" s="64"/>
      <c r="AF12" s="3"/>
      <c r="AG12" s="9">
        <v>21</v>
      </c>
      <c r="AH12" s="9">
        <f ca="1">RANDBETWEEN(10,15)</f>
        <v>11</v>
      </c>
    </row>
    <row r="13" spans="1:34" ht="15" customHeight="1" x14ac:dyDescent="0.3">
      <c r="A13" s="3"/>
      <c r="B13" s="64"/>
      <c r="C13" s="160">
        <f ca="1">G12</f>
        <v>40</v>
      </c>
      <c r="D13" s="161" t="s">
        <v>242</v>
      </c>
      <c r="E13" s="162" t="s">
        <v>231</v>
      </c>
      <c r="F13" s="162" t="s">
        <v>365</v>
      </c>
      <c r="G13" s="163">
        <v>50</v>
      </c>
      <c r="H13" s="315">
        <f ca="1">50-SUM(H9:K12)</f>
        <v>10</v>
      </c>
      <c r="I13" s="316"/>
      <c r="J13" s="316"/>
      <c r="K13" s="317"/>
      <c r="L13" s="165">
        <f ca="1">SUM(H9:K13)</f>
        <v>50</v>
      </c>
      <c r="M13" s="64"/>
      <c r="N13" s="64"/>
      <c r="O13" s="64"/>
      <c r="P13" s="64"/>
      <c r="Q13" s="64"/>
      <c r="R13" s="64"/>
      <c r="S13" s="64"/>
      <c r="T13" s="64"/>
      <c r="U13" s="64"/>
      <c r="V13" s="64"/>
      <c r="W13" s="64"/>
      <c r="X13" s="64"/>
      <c r="Y13" s="64"/>
      <c r="Z13" s="64"/>
      <c r="AA13" s="64"/>
      <c r="AB13" s="64"/>
      <c r="AC13" s="64"/>
      <c r="AD13" s="64"/>
      <c r="AE13" s="64"/>
      <c r="AF13" s="3"/>
      <c r="AG13" s="9">
        <v>22</v>
      </c>
      <c r="AH13" s="9">
        <f t="shared" ref="AH13:AH17" ca="1" si="2">RANDBETWEEN(10,15)</f>
        <v>10</v>
      </c>
    </row>
    <row r="14" spans="1:34" ht="15" customHeight="1" x14ac:dyDescent="0.3">
      <c r="A14" s="3"/>
      <c r="B14" s="64"/>
      <c r="C14" s="67"/>
      <c r="D14" s="67"/>
      <c r="E14" s="67"/>
      <c r="F14" s="67"/>
      <c r="G14" s="67"/>
      <c r="H14" s="67"/>
      <c r="I14" s="67"/>
      <c r="J14" s="67"/>
      <c r="K14" s="67"/>
      <c r="L14" s="67"/>
      <c r="M14" s="64"/>
      <c r="N14" s="64"/>
      <c r="O14" s="64"/>
      <c r="P14" s="64"/>
      <c r="Q14" s="64"/>
      <c r="R14" s="64"/>
      <c r="S14" s="64"/>
      <c r="T14" s="64"/>
      <c r="U14" s="64"/>
      <c r="V14" s="64"/>
      <c r="W14" s="64"/>
      <c r="X14" s="64"/>
      <c r="Y14" s="64"/>
      <c r="Z14" s="64"/>
      <c r="AA14" s="64"/>
      <c r="AB14" s="64"/>
      <c r="AC14" s="64"/>
      <c r="AD14" s="64"/>
      <c r="AE14" s="64"/>
      <c r="AF14" s="3"/>
      <c r="AG14" s="9">
        <v>23</v>
      </c>
      <c r="AH14" s="9">
        <f t="shared" ca="1" si="2"/>
        <v>11</v>
      </c>
    </row>
    <row r="15" spans="1:34" ht="15" customHeight="1" x14ac:dyDescent="0.3">
      <c r="A15" s="3"/>
      <c r="B15" s="64"/>
      <c r="C15" s="318" t="s">
        <v>371</v>
      </c>
      <c r="D15" s="318"/>
      <c r="E15" s="318"/>
      <c r="F15" s="318"/>
      <c r="G15" s="318"/>
      <c r="H15" s="318"/>
      <c r="I15" s="318"/>
      <c r="J15" s="318"/>
      <c r="K15" s="318"/>
      <c r="L15" s="67"/>
      <c r="M15" s="64"/>
      <c r="N15" s="64"/>
      <c r="O15" s="64"/>
      <c r="P15" s="64"/>
      <c r="Q15" s="64"/>
      <c r="R15" s="64"/>
      <c r="S15" s="64"/>
      <c r="T15" s="64"/>
      <c r="U15" s="64"/>
      <c r="V15" s="64"/>
      <c r="W15" s="64"/>
      <c r="X15" s="64"/>
      <c r="Y15" s="64"/>
      <c r="Z15" s="64"/>
      <c r="AA15" s="64"/>
      <c r="AB15" s="64"/>
      <c r="AC15" s="64"/>
      <c r="AD15" s="64"/>
      <c r="AE15" s="64"/>
      <c r="AF15" s="3"/>
      <c r="AG15" s="9">
        <v>24</v>
      </c>
      <c r="AH15" s="9">
        <f t="shared" ca="1" si="2"/>
        <v>11</v>
      </c>
    </row>
    <row r="16" spans="1:34" ht="15" customHeight="1" x14ac:dyDescent="0.3">
      <c r="A16" s="3"/>
      <c r="B16" s="64"/>
      <c r="C16" s="318"/>
      <c r="D16" s="318"/>
      <c r="E16" s="318"/>
      <c r="F16" s="318"/>
      <c r="G16" s="318"/>
      <c r="H16" s="318"/>
      <c r="I16" s="318"/>
      <c r="J16" s="318"/>
      <c r="K16" s="318"/>
      <c r="L16" s="67"/>
      <c r="M16" s="64"/>
      <c r="N16" s="64"/>
      <c r="O16" s="64"/>
      <c r="P16" s="64"/>
      <c r="Q16" s="64"/>
      <c r="R16" s="64"/>
      <c r="S16" s="64"/>
      <c r="T16" s="64"/>
      <c r="U16" s="64"/>
      <c r="V16" s="64"/>
      <c r="W16" s="64"/>
      <c r="X16" s="64"/>
      <c r="Y16" s="64"/>
      <c r="Z16" s="64"/>
      <c r="AA16" s="64"/>
      <c r="AB16" s="64"/>
      <c r="AC16" s="64"/>
      <c r="AD16" s="64"/>
      <c r="AE16" s="64"/>
      <c r="AF16" s="3"/>
      <c r="AG16" s="9">
        <v>25</v>
      </c>
      <c r="AH16" s="9">
        <f t="shared" ca="1" si="2"/>
        <v>10</v>
      </c>
    </row>
    <row r="17" spans="1:34" ht="15" customHeight="1" x14ac:dyDescent="0.3">
      <c r="A17" s="3"/>
      <c r="B17" s="64"/>
      <c r="C17" s="318"/>
      <c r="D17" s="318"/>
      <c r="E17" s="318"/>
      <c r="F17" s="318"/>
      <c r="G17" s="318"/>
      <c r="H17" s="318"/>
      <c r="I17" s="318"/>
      <c r="J17" s="318"/>
      <c r="K17" s="318"/>
      <c r="L17" s="66"/>
      <c r="M17" s="64"/>
      <c r="N17" s="66"/>
      <c r="O17" s="66"/>
      <c r="P17" s="66"/>
      <c r="Q17" s="66"/>
      <c r="R17" s="66"/>
      <c r="S17" s="66"/>
      <c r="T17" s="66"/>
      <c r="U17" s="66"/>
      <c r="V17" s="64"/>
      <c r="W17" s="64"/>
      <c r="X17" s="64"/>
      <c r="Y17" s="64"/>
      <c r="Z17" s="64"/>
      <c r="AA17" s="64"/>
      <c r="AB17" s="64"/>
      <c r="AC17" s="64"/>
      <c r="AD17" s="64"/>
      <c r="AE17" s="64"/>
      <c r="AF17" s="3"/>
      <c r="AG17" s="9">
        <v>26</v>
      </c>
      <c r="AH17" s="9">
        <f t="shared" ca="1" si="2"/>
        <v>10</v>
      </c>
    </row>
    <row r="18" spans="1:34" ht="15" customHeight="1" x14ac:dyDescent="0.3">
      <c r="A18" s="3"/>
      <c r="B18" s="64"/>
      <c r="C18" s="318"/>
      <c r="D18" s="318"/>
      <c r="E18" s="318"/>
      <c r="F18" s="318"/>
      <c r="G18" s="318"/>
      <c r="H18" s="318"/>
      <c r="I18" s="318"/>
      <c r="J18" s="318"/>
      <c r="K18" s="318"/>
      <c r="L18" s="64"/>
      <c r="M18" s="64"/>
      <c r="N18" s="64"/>
      <c r="O18" s="64"/>
      <c r="P18" s="64"/>
      <c r="Q18" s="64"/>
      <c r="R18" s="64"/>
      <c r="S18" s="64"/>
      <c r="T18" s="64"/>
      <c r="U18" s="64"/>
      <c r="V18" s="64"/>
      <c r="W18" s="64"/>
      <c r="X18" s="64"/>
      <c r="Y18" s="64"/>
      <c r="Z18" s="64"/>
      <c r="AA18" s="64"/>
      <c r="AB18" s="64"/>
      <c r="AC18" s="64"/>
      <c r="AD18" s="64"/>
      <c r="AE18" s="64"/>
      <c r="AF18" s="3"/>
      <c r="AG18" s="9">
        <v>27</v>
      </c>
      <c r="AH18" s="9">
        <f ca="1">RANDBETWEEN(8,13)</f>
        <v>8</v>
      </c>
    </row>
    <row r="19" spans="1:34" ht="15" customHeight="1" x14ac:dyDescent="0.3">
      <c r="A19" s="3"/>
      <c r="B19" s="64"/>
      <c r="C19" s="318"/>
      <c r="D19" s="318"/>
      <c r="E19" s="318"/>
      <c r="F19" s="318"/>
      <c r="G19" s="318"/>
      <c r="H19" s="318"/>
      <c r="I19" s="318"/>
      <c r="J19" s="318"/>
      <c r="K19" s="318"/>
      <c r="L19" s="64"/>
      <c r="M19" s="68"/>
      <c r="N19" s="68"/>
      <c r="O19" s="68"/>
      <c r="P19" s="64"/>
      <c r="Q19" s="64"/>
      <c r="R19" s="64"/>
      <c r="S19" s="64"/>
      <c r="T19" s="64"/>
      <c r="U19" s="64"/>
      <c r="V19" s="64"/>
      <c r="W19" s="64"/>
      <c r="X19" s="64"/>
      <c r="Y19" s="64"/>
      <c r="Z19" s="64"/>
      <c r="AA19" s="64"/>
      <c r="AB19" s="64"/>
      <c r="AC19" s="64"/>
      <c r="AD19" s="64"/>
      <c r="AE19" s="64"/>
      <c r="AF19" s="3"/>
      <c r="AG19" s="9">
        <v>28</v>
      </c>
      <c r="AH19" s="9">
        <f t="shared" ref="AH19:AH22" ca="1" si="3">RANDBETWEEN(8,13)</f>
        <v>11</v>
      </c>
    </row>
    <row r="20" spans="1:34" ht="15" customHeight="1" x14ac:dyDescent="0.3">
      <c r="A20" s="3"/>
      <c r="B20" s="64"/>
      <c r="C20" s="318"/>
      <c r="D20" s="318"/>
      <c r="E20" s="318"/>
      <c r="F20" s="318"/>
      <c r="G20" s="318"/>
      <c r="H20" s="318"/>
      <c r="I20" s="318"/>
      <c r="J20" s="318"/>
      <c r="K20" s="318"/>
      <c r="L20" s="64"/>
      <c r="M20" s="68"/>
      <c r="N20" s="68"/>
      <c r="O20" s="68"/>
      <c r="P20" s="64"/>
      <c r="Q20" s="64"/>
      <c r="R20" s="64"/>
      <c r="S20" s="64"/>
      <c r="T20" s="64"/>
      <c r="U20" s="64"/>
      <c r="V20" s="64"/>
      <c r="W20" s="64"/>
      <c r="X20" s="64"/>
      <c r="Y20" s="64"/>
      <c r="Z20" s="64"/>
      <c r="AA20" s="64"/>
      <c r="AB20" s="64"/>
      <c r="AC20" s="64"/>
      <c r="AD20" s="64"/>
      <c r="AE20" s="64"/>
      <c r="AF20" s="3"/>
      <c r="AG20" s="9">
        <v>29</v>
      </c>
      <c r="AH20" s="9">
        <f t="shared" ca="1" si="3"/>
        <v>11</v>
      </c>
    </row>
    <row r="21" spans="1:34" ht="15" customHeight="1" x14ac:dyDescent="0.3">
      <c r="A21" s="3"/>
      <c r="B21" s="64"/>
      <c r="C21" s="318"/>
      <c r="D21" s="318"/>
      <c r="E21" s="318"/>
      <c r="F21" s="318"/>
      <c r="G21" s="318"/>
      <c r="H21" s="318"/>
      <c r="I21" s="318"/>
      <c r="J21" s="318"/>
      <c r="K21" s="318"/>
      <c r="L21" s="64"/>
      <c r="M21" s="68"/>
      <c r="N21" s="68"/>
      <c r="O21" s="68"/>
      <c r="P21" s="64"/>
      <c r="Q21" s="64"/>
      <c r="R21" s="64"/>
      <c r="S21" s="64"/>
      <c r="T21" s="64"/>
      <c r="U21" s="64"/>
      <c r="V21" s="64"/>
      <c r="W21" s="64"/>
      <c r="X21" s="64"/>
      <c r="Y21" s="64"/>
      <c r="Z21" s="64"/>
      <c r="AA21" s="64"/>
      <c r="AB21" s="64"/>
      <c r="AC21" s="64"/>
      <c r="AD21" s="64"/>
      <c r="AE21" s="64"/>
      <c r="AF21" s="3"/>
      <c r="AG21" s="9">
        <v>30</v>
      </c>
      <c r="AH21" s="9">
        <f t="shared" ca="1" si="3"/>
        <v>10</v>
      </c>
    </row>
    <row r="22" spans="1:34" ht="15" customHeight="1" x14ac:dyDescent="0.3">
      <c r="A22" s="3"/>
      <c r="B22" s="64"/>
      <c r="C22" s="318"/>
      <c r="D22" s="318"/>
      <c r="E22" s="318"/>
      <c r="F22" s="318"/>
      <c r="G22" s="318"/>
      <c r="H22" s="318"/>
      <c r="I22" s="318"/>
      <c r="J22" s="318"/>
      <c r="K22" s="318"/>
      <c r="L22" s="64"/>
      <c r="M22" s="68"/>
      <c r="N22" s="68"/>
      <c r="O22" s="68"/>
      <c r="P22" s="64"/>
      <c r="Q22" s="64"/>
      <c r="R22" s="64"/>
      <c r="S22" s="64"/>
      <c r="T22" s="64"/>
      <c r="U22" s="64"/>
      <c r="V22" s="64"/>
      <c r="W22" s="64"/>
      <c r="X22" s="64"/>
      <c r="Y22" s="64"/>
      <c r="Z22" s="64"/>
      <c r="AA22" s="64"/>
      <c r="AB22" s="64"/>
      <c r="AC22" s="64"/>
      <c r="AD22" s="64"/>
      <c r="AE22" s="64"/>
      <c r="AF22" s="3"/>
      <c r="AG22" s="9">
        <v>31</v>
      </c>
      <c r="AH22" s="9">
        <f t="shared" ca="1" si="3"/>
        <v>10</v>
      </c>
    </row>
    <row r="23" spans="1:34" ht="15" customHeight="1" x14ac:dyDescent="0.3">
      <c r="A23" s="3"/>
      <c r="B23" s="64"/>
      <c r="C23" s="318"/>
      <c r="D23" s="318"/>
      <c r="E23" s="318"/>
      <c r="F23" s="318"/>
      <c r="G23" s="318"/>
      <c r="H23" s="318"/>
      <c r="I23" s="318"/>
      <c r="J23" s="318"/>
      <c r="K23" s="318"/>
      <c r="L23" s="64"/>
      <c r="M23" s="68"/>
      <c r="N23" s="68"/>
      <c r="O23" s="68"/>
      <c r="P23" s="64"/>
      <c r="Q23" s="64"/>
      <c r="R23" s="64"/>
      <c r="S23" s="64"/>
      <c r="T23" s="64"/>
      <c r="U23" s="64"/>
      <c r="V23" s="64"/>
      <c r="W23" s="64"/>
      <c r="X23" s="64"/>
      <c r="Y23" s="64"/>
      <c r="Z23" s="64"/>
      <c r="AA23" s="64"/>
      <c r="AB23" s="64"/>
      <c r="AC23" s="64"/>
      <c r="AD23" s="64"/>
      <c r="AE23" s="64"/>
      <c r="AF23" s="3"/>
      <c r="AG23" s="9">
        <v>32</v>
      </c>
      <c r="AH23" s="9">
        <f ca="1">RANDBETWEEN(3,10)</f>
        <v>6</v>
      </c>
    </row>
    <row r="24" spans="1:34" ht="15" customHeight="1" x14ac:dyDescent="0.3">
      <c r="A24" s="3"/>
      <c r="B24" s="64"/>
      <c r="C24" s="318"/>
      <c r="D24" s="318"/>
      <c r="E24" s="318"/>
      <c r="F24" s="318"/>
      <c r="G24" s="318"/>
      <c r="H24" s="318"/>
      <c r="I24" s="318"/>
      <c r="J24" s="318"/>
      <c r="K24" s="318"/>
      <c r="L24" s="64"/>
      <c r="M24" s="68"/>
      <c r="N24" s="68"/>
      <c r="O24" s="68"/>
      <c r="P24" s="64"/>
      <c r="Q24" s="70"/>
      <c r="R24" s="70"/>
      <c r="S24" s="70"/>
      <c r="T24" s="70"/>
      <c r="U24" s="64"/>
      <c r="V24" s="64"/>
      <c r="W24" s="64"/>
      <c r="X24" s="64"/>
      <c r="Y24" s="64"/>
      <c r="Z24" s="64"/>
      <c r="AA24" s="64"/>
      <c r="AB24" s="64"/>
      <c r="AC24" s="64"/>
      <c r="AD24" s="64"/>
      <c r="AE24" s="64"/>
      <c r="AF24" s="3"/>
      <c r="AG24" s="9">
        <v>33</v>
      </c>
      <c r="AH24" s="9">
        <f t="shared" ref="AH24:AH27" ca="1" si="4">RANDBETWEEN(3,10)</f>
        <v>4</v>
      </c>
    </row>
    <row r="25" spans="1:34" ht="15" customHeight="1" x14ac:dyDescent="0.3">
      <c r="A25" s="3"/>
      <c r="B25" s="64"/>
      <c r="C25" s="318"/>
      <c r="D25" s="318"/>
      <c r="E25" s="318"/>
      <c r="F25" s="318"/>
      <c r="G25" s="318"/>
      <c r="H25" s="318"/>
      <c r="I25" s="318"/>
      <c r="J25" s="318"/>
      <c r="K25" s="318"/>
      <c r="L25" s="64"/>
      <c r="M25" s="64"/>
      <c r="N25" s="64"/>
      <c r="O25" s="64"/>
      <c r="P25" s="64"/>
      <c r="Q25" s="70"/>
      <c r="R25" s="70"/>
      <c r="S25" s="70"/>
      <c r="T25" s="70"/>
      <c r="U25" s="64"/>
      <c r="V25" s="64"/>
      <c r="W25" s="64"/>
      <c r="X25" s="64"/>
      <c r="Y25" s="64"/>
      <c r="Z25" s="64"/>
      <c r="AA25" s="64"/>
      <c r="AB25" s="64"/>
      <c r="AC25" s="64"/>
      <c r="AD25" s="64"/>
      <c r="AE25" s="64"/>
      <c r="AF25" s="3"/>
      <c r="AG25" s="9">
        <v>34</v>
      </c>
      <c r="AH25" s="9">
        <f t="shared" ca="1" si="4"/>
        <v>8</v>
      </c>
    </row>
    <row r="26" spans="1:34" ht="15" customHeight="1" x14ac:dyDescent="0.3">
      <c r="A26" s="3"/>
      <c r="B26" s="64"/>
      <c r="C26" s="64"/>
      <c r="D26" s="64"/>
      <c r="E26" s="64"/>
      <c r="F26" s="64"/>
      <c r="G26" s="64"/>
      <c r="H26" s="64"/>
      <c r="I26" s="64"/>
      <c r="J26" s="64"/>
      <c r="K26" s="64"/>
      <c r="L26" s="64"/>
      <c r="M26" s="64"/>
      <c r="N26" s="64"/>
      <c r="O26" s="64"/>
      <c r="P26" s="64"/>
      <c r="Q26" s="70"/>
      <c r="R26" s="70"/>
      <c r="S26" s="70"/>
      <c r="T26" s="70"/>
      <c r="U26" s="64"/>
      <c r="V26" s="64"/>
      <c r="W26" s="64"/>
      <c r="X26" s="64"/>
      <c r="Y26" s="64"/>
      <c r="Z26" s="64"/>
      <c r="AA26" s="64"/>
      <c r="AB26" s="64"/>
      <c r="AC26" s="64"/>
      <c r="AD26" s="64"/>
      <c r="AE26" s="64"/>
      <c r="AF26" s="3"/>
      <c r="AG26" s="9">
        <v>35</v>
      </c>
      <c r="AH26" s="9">
        <f t="shared" ca="1" si="4"/>
        <v>3</v>
      </c>
    </row>
    <row r="27" spans="1:34" ht="15" customHeight="1" x14ac:dyDescent="0.3">
      <c r="A27" s="3"/>
      <c r="B27" s="3"/>
      <c r="C27" s="3" t="s">
        <v>0</v>
      </c>
      <c r="D27" s="240"/>
      <c r="E27" s="240"/>
      <c r="F27" s="240"/>
      <c r="G27" s="240"/>
      <c r="H27" s="240"/>
      <c r="I27" s="240"/>
      <c r="J27" s="240"/>
      <c r="K27" s="240"/>
      <c r="L27" s="240"/>
      <c r="M27" s="3" t="s">
        <v>1</v>
      </c>
      <c r="N27" s="3"/>
      <c r="O27" s="3"/>
      <c r="P27" s="3"/>
      <c r="Q27" s="3"/>
      <c r="R27" s="3"/>
      <c r="S27" s="3"/>
      <c r="T27" s="3"/>
      <c r="U27" s="3"/>
      <c r="V27" s="3"/>
      <c r="W27" s="3" t="s">
        <v>2</v>
      </c>
      <c r="X27" s="9">
        <f ca="1">MIN($H$9:$S$24)</f>
        <v>7</v>
      </c>
      <c r="Y27" s="9">
        <f ca="1">MAX($I$9:$T$24)</f>
        <v>50</v>
      </c>
      <c r="Z27" s="9">
        <f ca="1">X27+RANDBETWEEN(5,Y27-X27-5)</f>
        <v>20</v>
      </c>
      <c r="AA27" s="3"/>
      <c r="AB27" s="3"/>
      <c r="AC27" s="3"/>
      <c r="AD27" s="3"/>
      <c r="AE27" s="3"/>
      <c r="AF27" s="3"/>
      <c r="AG27" s="9">
        <v>36</v>
      </c>
      <c r="AH27" s="9">
        <f t="shared" ca="1" si="4"/>
        <v>8</v>
      </c>
    </row>
    <row r="28" spans="1:34" ht="15" customHeight="1" x14ac:dyDescent="0.3">
      <c r="A28" s="3"/>
      <c r="B28" s="3"/>
      <c r="C28" s="276" t="s">
        <v>368</v>
      </c>
      <c r="D28" s="276"/>
      <c r="E28" s="276"/>
      <c r="F28" s="276"/>
      <c r="G28" s="276"/>
      <c r="H28" s="276"/>
      <c r="I28" s="276"/>
      <c r="J28" s="276"/>
      <c r="K28" s="276"/>
      <c r="L28" s="276"/>
      <c r="M28" s="276" t="s">
        <v>367</v>
      </c>
      <c r="N28" s="276"/>
      <c r="O28" s="276"/>
      <c r="P28" s="276"/>
      <c r="Q28" s="276"/>
      <c r="R28" s="276"/>
      <c r="S28" s="276"/>
      <c r="T28" s="276"/>
      <c r="U28" s="276"/>
      <c r="V28" s="276"/>
      <c r="W28" s="276" t="s">
        <v>372</v>
      </c>
      <c r="X28" s="276"/>
      <c r="Y28" s="276"/>
      <c r="Z28" s="276"/>
      <c r="AA28" s="276"/>
      <c r="AB28" s="276"/>
      <c r="AC28" s="276"/>
      <c r="AD28" s="276"/>
      <c r="AE28" s="276"/>
      <c r="AF28" s="276"/>
      <c r="AG28" s="9">
        <v>37</v>
      </c>
      <c r="AH28" s="9">
        <f ca="1">RANDBETWEEN(0,5)</f>
        <v>0</v>
      </c>
    </row>
    <row r="29" spans="1:34" ht="15" customHeight="1" x14ac:dyDescent="0.3">
      <c r="A29" s="3"/>
      <c r="B29" s="3"/>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9">
        <v>38</v>
      </c>
      <c r="AH29" s="9">
        <f t="shared" ref="AH29:AH31" ca="1" si="5">RANDBETWEEN(0,5)</f>
        <v>1</v>
      </c>
    </row>
    <row r="30" spans="1:34" ht="15" customHeight="1" x14ac:dyDescent="0.3">
      <c r="A30" s="3"/>
      <c r="B30" s="3"/>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9">
        <v>39</v>
      </c>
      <c r="AH30" s="9">
        <f t="shared" ca="1" si="5"/>
        <v>1</v>
      </c>
    </row>
    <row r="31" spans="1:34" ht="15" customHeight="1" x14ac:dyDescent="0.3">
      <c r="A31" s="3"/>
      <c r="B31" s="3"/>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9">
        <v>40</v>
      </c>
      <c r="AH31" s="9">
        <f t="shared" ca="1" si="5"/>
        <v>0</v>
      </c>
    </row>
    <row r="32" spans="1:34" ht="15" customHeight="1" x14ac:dyDescent="0.3">
      <c r="A32" s="3"/>
      <c r="B32" s="3"/>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3"/>
      <c r="AH32" s="3"/>
    </row>
    <row r="33" spans="1:34" ht="15" customHeight="1" x14ac:dyDescent="0.3">
      <c r="A33" s="3"/>
      <c r="B33" s="3"/>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3"/>
      <c r="AH33" s="3"/>
    </row>
    <row r="34" spans="1:34" ht="15" customHeight="1" x14ac:dyDescent="0.3">
      <c r="A34" s="3"/>
      <c r="B34" s="3"/>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3"/>
      <c r="AH34" s="3"/>
    </row>
    <row r="35" spans="1:34" ht="15" customHeight="1" x14ac:dyDescent="0.3">
      <c r="A35" s="3"/>
      <c r="B35" s="3"/>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3"/>
      <c r="AH35" s="3"/>
    </row>
    <row r="36" spans="1:34" ht="15" customHeight="1" x14ac:dyDescent="0.3">
      <c r="A36" s="3"/>
      <c r="B36" s="3"/>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3"/>
      <c r="AH36" s="3"/>
    </row>
    <row r="37" spans="1:34" ht="15" customHeight="1" x14ac:dyDescent="0.3">
      <c r="A37" s="3"/>
      <c r="B37" s="3"/>
      <c r="C37" s="3" t="str">
        <f>IF(K7="N","","d)")</f>
        <v>d)</v>
      </c>
      <c r="D37" s="9">
        <f ca="1">10+RANDBETWEEN(1,3)*-1^RANDBETWEEN(0,1)</f>
        <v>12</v>
      </c>
      <c r="E37" s="9">
        <f ca="1">MAX($I$9:$T$24)</f>
        <v>50</v>
      </c>
      <c r="F37" s="9">
        <f ca="1">X27+RANDBETWEEN(5,Y27-X27-5)</f>
        <v>32</v>
      </c>
      <c r="G37" s="3"/>
      <c r="H37" s="3"/>
      <c r="I37" s="3"/>
      <c r="J37" s="3"/>
      <c r="K37" s="3"/>
      <c r="L37" s="3"/>
      <c r="M37" s="3" t="str">
        <f>IF(K7="N","","e)")</f>
        <v>e)</v>
      </c>
      <c r="N37" s="3"/>
      <c r="O37" s="3"/>
      <c r="P37" s="3"/>
      <c r="Q37" s="3"/>
      <c r="R37" s="3"/>
      <c r="S37" s="3"/>
      <c r="T37" s="3"/>
      <c r="U37" s="3"/>
      <c r="V37" s="3"/>
      <c r="W37" s="3" t="str">
        <f>IF(K7="N","","f)")</f>
        <v>f)</v>
      </c>
      <c r="X37" s="9">
        <f ca="1">15+RANDBETWEEN(1,3)*-1^RANDBETWEEN(0,1)</f>
        <v>12</v>
      </c>
      <c r="Y37" s="9">
        <f ca="1">42+RANDBETWEEN(1,3)*-1^RANDBETWEEN(0,1)</f>
        <v>43</v>
      </c>
      <c r="Z37" s="3"/>
      <c r="AA37" s="3"/>
      <c r="AB37" s="3"/>
      <c r="AC37" s="3"/>
      <c r="AD37" s="3"/>
      <c r="AE37" s="3"/>
      <c r="AF37" s="3"/>
      <c r="AG37" s="3"/>
      <c r="AH37" s="3"/>
    </row>
    <row r="38" spans="1:34" ht="15" customHeight="1" x14ac:dyDescent="0.3">
      <c r="A38" s="3"/>
      <c r="B38" s="3"/>
      <c r="C38" s="276" t="str">
        <f ca="1">CONCATENATE("Estimate the number of children younger than ",D37," years old who are members of the club.")</f>
        <v>Estimate the number of children younger than 12 years old who are members of the club.</v>
      </c>
      <c r="D38" s="276"/>
      <c r="E38" s="276"/>
      <c r="F38" s="276"/>
      <c r="G38" s="276"/>
      <c r="H38" s="276"/>
      <c r="I38" s="276"/>
      <c r="J38" s="276"/>
      <c r="K38" s="276"/>
      <c r="L38" s="276"/>
      <c r="M38" s="276" t="s">
        <v>370</v>
      </c>
      <c r="N38" s="276"/>
      <c r="O38" s="276"/>
      <c r="P38" s="276"/>
      <c r="Q38" s="276"/>
      <c r="R38" s="276"/>
      <c r="S38" s="276"/>
      <c r="T38" s="276"/>
      <c r="U38" s="276"/>
      <c r="V38" s="276"/>
      <c r="W38" s="276" t="str">
        <f ca="1">CONCATENATE("Estimate the number of people in the club aged between ",X37," and ",Y37,".")</f>
        <v>Estimate the number of people in the club aged between 12 and 43.</v>
      </c>
      <c r="X38" s="276"/>
      <c r="Y38" s="276"/>
      <c r="Z38" s="276"/>
      <c r="AA38" s="276"/>
      <c r="AB38" s="276"/>
      <c r="AC38" s="276"/>
      <c r="AD38" s="276"/>
      <c r="AE38" s="276"/>
      <c r="AF38" s="276"/>
      <c r="AG38" s="3"/>
      <c r="AH38" s="3"/>
    </row>
    <row r="39" spans="1:34" ht="15" customHeight="1" x14ac:dyDescent="0.3">
      <c r="A39" s="3"/>
      <c r="B39" s="3"/>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3"/>
      <c r="AH39" s="3"/>
    </row>
    <row r="40" spans="1:34" ht="15" customHeight="1" x14ac:dyDescent="0.3">
      <c r="A40" s="3"/>
      <c r="B40" s="3"/>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3"/>
      <c r="AH40" s="3"/>
    </row>
    <row r="41" spans="1:34" ht="15" customHeight="1" x14ac:dyDescent="0.3">
      <c r="A41" s="3"/>
      <c r="B41" s="3"/>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3"/>
      <c r="AH41" s="3"/>
    </row>
    <row r="42" spans="1:34" ht="15" customHeight="1" x14ac:dyDescent="0.3">
      <c r="A42" s="3"/>
      <c r="B42" s="3"/>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3"/>
      <c r="AH42" s="3"/>
    </row>
    <row r="43" spans="1:34" ht="15" customHeight="1" x14ac:dyDescent="0.3">
      <c r="A43" s="3"/>
      <c r="B43" s="3"/>
      <c r="C43" s="276"/>
      <c r="D43" s="276"/>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3"/>
      <c r="AH43" s="3"/>
    </row>
    <row r="44" spans="1:34" ht="15" customHeight="1" x14ac:dyDescent="0.3">
      <c r="A44" s="3"/>
      <c r="B44" s="3"/>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3"/>
      <c r="AH44" s="3"/>
    </row>
    <row r="45" spans="1:34" ht="15" customHeight="1" x14ac:dyDescent="0.3">
      <c r="A45" s="3"/>
      <c r="B45" s="3"/>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3"/>
      <c r="AH45" s="3"/>
    </row>
    <row r="46" spans="1:34" ht="15" customHeight="1" x14ac:dyDescent="0.3">
      <c r="A46" s="3"/>
      <c r="B46" s="3"/>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3"/>
      <c r="AH46" s="3"/>
    </row>
    <row r="47" spans="1:34" ht="1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5" customHeight="1" x14ac:dyDescent="0.3">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5" customHeight="1" x14ac:dyDescent="0.3">
      <c r="A50" s="9"/>
      <c r="B50" s="9"/>
      <c r="C50" s="231" t="str">
        <f>CONCATENATE(C1," Answer Key")</f>
        <v>Cumulative Frequency Answer Key</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1"/>
      <c r="AC50" s="1"/>
      <c r="AD50" s="1"/>
      <c r="AE50" s="1"/>
      <c r="AF50" s="1"/>
      <c r="AG50" s="9"/>
      <c r="AH50" s="9"/>
    </row>
    <row r="51" spans="1:34" ht="15" customHeight="1" x14ac:dyDescent="0.3">
      <c r="A51" s="9"/>
      <c r="B51" s="9"/>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1"/>
      <c r="AC51" s="1"/>
      <c r="AD51" s="1"/>
      <c r="AE51" s="1"/>
      <c r="AF51" s="1"/>
      <c r="AG51" s="9"/>
      <c r="AH51" s="9"/>
    </row>
    <row r="52" spans="1:34" ht="15" customHeight="1" x14ac:dyDescent="0.3">
      <c r="A52" s="9"/>
      <c r="B52" s="9"/>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1"/>
      <c r="AC52" s="1"/>
      <c r="AD52" s="1"/>
      <c r="AE52" s="1"/>
      <c r="AF52" s="1"/>
      <c r="AG52" s="9"/>
      <c r="AH52" s="9"/>
    </row>
    <row r="53" spans="1:34" ht="15" customHeight="1" x14ac:dyDescent="0.3">
      <c r="A53" s="9"/>
      <c r="B53" s="9"/>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1"/>
      <c r="AC53" s="1"/>
      <c r="AD53" s="1"/>
      <c r="AE53" s="1"/>
      <c r="AF53" s="1"/>
      <c r="AG53" s="9"/>
      <c r="AH53" s="9"/>
    </row>
    <row r="54" spans="1:34" ht="15" customHeight="1" x14ac:dyDescent="0.3">
      <c r="A54" s="9"/>
      <c r="B54" s="9"/>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1"/>
      <c r="AC54" s="1"/>
      <c r="AD54" s="1"/>
      <c r="AE54" s="1"/>
      <c r="AF54" s="1"/>
      <c r="AG54" s="9"/>
      <c r="AH54" s="9"/>
    </row>
    <row r="55" spans="1:34" ht="15" customHeight="1" x14ac:dyDescent="0.3">
      <c r="A55" s="9"/>
      <c r="B55" s="9"/>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1"/>
      <c r="AC55" s="1"/>
      <c r="AD55" s="1"/>
      <c r="AE55" s="1"/>
      <c r="AF55" s="1"/>
      <c r="AG55" s="9"/>
      <c r="AH55" s="9"/>
    </row>
    <row r="56" spans="1:34" ht="15" customHeight="1" x14ac:dyDescent="0.3">
      <c r="A56" s="9"/>
      <c r="B56" s="9"/>
      <c r="C56" s="1" t="s">
        <v>1</v>
      </c>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9"/>
      <c r="AH56" s="9"/>
    </row>
    <row r="57" spans="1:34" ht="15" customHeight="1" x14ac:dyDescent="0.3">
      <c r="A57" s="9"/>
      <c r="B57" s="9"/>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9"/>
      <c r="AH57" s="9"/>
    </row>
    <row r="58" spans="1:34" ht="15" customHeight="1" x14ac:dyDescent="0.3">
      <c r="A58" s="9"/>
      <c r="B58" s="9"/>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9"/>
      <c r="AH58" s="9"/>
    </row>
    <row r="59" spans="1:34" ht="15" customHeight="1" x14ac:dyDescent="0.3">
      <c r="A59" s="9"/>
      <c r="B59" s="9"/>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9"/>
      <c r="AH59" s="9"/>
    </row>
    <row r="60" spans="1:34" ht="15" customHeight="1" x14ac:dyDescent="0.3">
      <c r="A60" s="9"/>
      <c r="B60" s="9"/>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9"/>
      <c r="AH60" s="9"/>
    </row>
    <row r="61" spans="1:34" ht="15" customHeight="1" x14ac:dyDescent="0.3">
      <c r="A61" s="9"/>
      <c r="B61" s="9"/>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9"/>
      <c r="AH61" s="9"/>
    </row>
    <row r="62" spans="1:34" ht="15" customHeight="1" x14ac:dyDescent="0.3">
      <c r="A62" s="9"/>
      <c r="B62" s="9"/>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9"/>
      <c r="AH62" s="9"/>
    </row>
    <row r="63" spans="1:34" ht="15" customHeight="1" x14ac:dyDescent="0.3">
      <c r="A63" s="9"/>
      <c r="B63" s="9"/>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9"/>
      <c r="AH63" s="9"/>
    </row>
    <row r="64" spans="1:34" ht="15" customHeight="1" x14ac:dyDescent="0.3">
      <c r="A64" s="9"/>
      <c r="B64" s="9"/>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9"/>
      <c r="AH64" s="9"/>
    </row>
    <row r="65" spans="1:34" ht="15" customHeight="1" x14ac:dyDescent="0.3">
      <c r="A65" s="9"/>
      <c r="B65" s="9"/>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9"/>
      <c r="AH65" s="9"/>
    </row>
    <row r="66" spans="1:34" ht="15" customHeight="1" x14ac:dyDescent="0.3">
      <c r="A66" s="9"/>
      <c r="B66" s="9"/>
      <c r="C66" s="1"/>
      <c r="D66" s="1"/>
      <c r="E66" s="1"/>
      <c r="F66" s="1"/>
      <c r="G66" s="1"/>
      <c r="H66" s="1"/>
      <c r="I66" s="1"/>
      <c r="J66" s="1"/>
      <c r="K66" s="1"/>
      <c r="L66" s="1"/>
      <c r="M66" s="1" t="s">
        <v>4</v>
      </c>
      <c r="N66" s="1"/>
      <c r="O66" s="1"/>
      <c r="P66" s="1"/>
      <c r="Q66" s="1"/>
      <c r="R66" s="1"/>
      <c r="S66" s="1"/>
      <c r="T66" s="1"/>
      <c r="U66" s="1"/>
      <c r="V66" s="1"/>
      <c r="W66" s="1" t="s">
        <v>5</v>
      </c>
      <c r="X66" s="1"/>
      <c r="Y66" s="1"/>
      <c r="Z66" s="1"/>
      <c r="AA66" s="1"/>
      <c r="AB66" s="1"/>
      <c r="AC66" s="1"/>
      <c r="AD66" s="1"/>
      <c r="AE66" s="1"/>
      <c r="AF66" s="1"/>
      <c r="AG66" s="9"/>
      <c r="AH66" s="9"/>
    </row>
    <row r="67" spans="1:34" ht="15" customHeight="1" x14ac:dyDescent="0.3">
      <c r="A67" s="9"/>
      <c r="B67" s="9"/>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9"/>
      <c r="AH67" s="9"/>
    </row>
    <row r="68" spans="1:34" ht="15" customHeight="1" x14ac:dyDescent="0.3">
      <c r="A68" s="9"/>
      <c r="B68" s="9"/>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9"/>
      <c r="AH68" s="9"/>
    </row>
    <row r="69" spans="1:34" ht="15" customHeight="1" x14ac:dyDescent="0.3">
      <c r="A69" s="9"/>
      <c r="B69" s="9"/>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9"/>
      <c r="AH69" s="9"/>
    </row>
    <row r="70" spans="1:34" ht="15" customHeight="1" x14ac:dyDescent="0.3">
      <c r="A70" s="9"/>
      <c r="B70" s="9"/>
      <c r="C70" s="298"/>
      <c r="D70" s="298"/>
      <c r="E70" s="298"/>
      <c r="F70" s="298"/>
      <c r="G70" s="298"/>
      <c r="H70" s="298"/>
      <c r="I70" s="298"/>
      <c r="J70" s="298"/>
      <c r="K70" s="298"/>
      <c r="L70" s="298"/>
      <c r="M70" s="298"/>
      <c r="N70" s="298"/>
      <c r="O70" s="298"/>
      <c r="P70" s="298"/>
      <c r="Q70" s="298"/>
      <c r="R70" s="298"/>
      <c r="S70" s="298"/>
      <c r="T70" s="298"/>
      <c r="U70" s="298"/>
      <c r="V70" s="298"/>
      <c r="W70" s="298"/>
      <c r="X70" s="298"/>
      <c r="Y70" s="298"/>
      <c r="Z70" s="298"/>
      <c r="AA70" s="298"/>
      <c r="AB70" s="298"/>
      <c r="AC70" s="298"/>
      <c r="AD70" s="298"/>
      <c r="AE70" s="298"/>
      <c r="AF70" s="298"/>
      <c r="AG70" s="9"/>
      <c r="AH70" s="9"/>
    </row>
    <row r="71" spans="1:34" ht="15" customHeight="1" x14ac:dyDescent="0.3">
      <c r="A71" s="9"/>
      <c r="B71" s="9"/>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9"/>
      <c r="AH71" s="9"/>
    </row>
    <row r="72" spans="1:34" ht="15" customHeight="1" x14ac:dyDescent="0.3">
      <c r="A72" s="9"/>
      <c r="B72" s="9"/>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9"/>
      <c r="AH72" s="9"/>
    </row>
    <row r="73" spans="1:34" ht="15" customHeight="1" x14ac:dyDescent="0.3">
      <c r="A73" s="9"/>
      <c r="B73" s="9"/>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9"/>
      <c r="AH73" s="9"/>
    </row>
    <row r="74" spans="1:34" ht="15" customHeight="1" x14ac:dyDescent="0.3">
      <c r="A74" s="9"/>
      <c r="B74" s="9"/>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9"/>
      <c r="AH74" s="9"/>
    </row>
    <row r="75" spans="1:34" ht="15" customHeight="1" x14ac:dyDescent="0.3">
      <c r="A75" s="9"/>
      <c r="B75" s="9"/>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9"/>
      <c r="AH75" s="9"/>
    </row>
    <row r="76" spans="1:34" ht="15" customHeight="1" x14ac:dyDescent="0.3">
      <c r="A76" s="9"/>
      <c r="B76" s="9"/>
      <c r="C76" s="1" t="s">
        <v>0</v>
      </c>
      <c r="D76" s="1"/>
      <c r="E76" s="1"/>
      <c r="F76" s="1"/>
      <c r="G76" s="1"/>
      <c r="H76" s="1"/>
      <c r="I76" s="1"/>
      <c r="J76" s="1"/>
      <c r="K76" s="1"/>
      <c r="L76" s="1"/>
      <c r="M76" s="1" t="s">
        <v>2</v>
      </c>
      <c r="N76" s="1"/>
      <c r="O76" s="1"/>
      <c r="P76" s="1"/>
      <c r="Q76" s="1"/>
      <c r="R76" s="1"/>
      <c r="S76" s="1"/>
      <c r="T76" s="1"/>
      <c r="U76" s="1"/>
      <c r="V76" s="1"/>
      <c r="W76" s="1" t="str">
        <f>IF(K7="N","","d)")</f>
        <v>d)</v>
      </c>
      <c r="X76" s="1"/>
      <c r="Y76" s="1"/>
      <c r="Z76" s="1"/>
      <c r="AA76" s="1"/>
      <c r="AB76" s="1"/>
      <c r="AC76" s="1"/>
      <c r="AD76" s="1"/>
      <c r="AE76" s="1"/>
      <c r="AF76" s="1"/>
      <c r="AG76" s="9"/>
      <c r="AH76" s="9"/>
    </row>
    <row r="77" spans="1:34" ht="15" customHeight="1" x14ac:dyDescent="0.3">
      <c r="A77" s="9"/>
      <c r="B77" s="9"/>
      <c r="C77" s="309" t="str">
        <f ca="1">CONCATENATE(L9,", ",L10,", ",L11,", ",L12,", ",L13)</f>
        <v>7, 16, 28, 40, 50</v>
      </c>
      <c r="D77" s="309"/>
      <c r="E77" s="309"/>
      <c r="F77" s="309"/>
      <c r="G77" s="309"/>
      <c r="H77" s="309"/>
      <c r="I77" s="309"/>
      <c r="J77" s="309"/>
      <c r="K77" s="309"/>
      <c r="L77" s="309"/>
      <c r="M77" s="309" t="s">
        <v>369</v>
      </c>
      <c r="N77" s="309"/>
      <c r="O77" s="309"/>
      <c r="P77" s="309"/>
      <c r="Q77" s="309"/>
      <c r="R77" s="309"/>
      <c r="S77" s="309"/>
      <c r="T77" s="309"/>
      <c r="U77" s="309"/>
      <c r="V77" s="309"/>
      <c r="W77" s="308" t="s">
        <v>369</v>
      </c>
      <c r="X77" s="308"/>
      <c r="Y77" s="308"/>
      <c r="Z77" s="308"/>
      <c r="AA77" s="308"/>
      <c r="AB77" s="308"/>
      <c r="AC77" s="308"/>
      <c r="AD77" s="308"/>
      <c r="AE77" s="308"/>
      <c r="AF77" s="308"/>
      <c r="AG77" s="9"/>
      <c r="AH77" s="9"/>
    </row>
    <row r="78" spans="1:34" ht="15" customHeight="1" x14ac:dyDescent="0.3">
      <c r="A78" s="9"/>
      <c r="B78" s="9"/>
      <c r="C78" s="309"/>
      <c r="D78" s="309"/>
      <c r="E78" s="309"/>
      <c r="F78" s="309"/>
      <c r="G78" s="309"/>
      <c r="H78" s="309"/>
      <c r="I78" s="309"/>
      <c r="J78" s="309"/>
      <c r="K78" s="309"/>
      <c r="L78" s="309"/>
      <c r="M78" s="309"/>
      <c r="N78" s="309"/>
      <c r="O78" s="309"/>
      <c r="P78" s="309"/>
      <c r="Q78" s="309"/>
      <c r="R78" s="309"/>
      <c r="S78" s="309"/>
      <c r="T78" s="309"/>
      <c r="U78" s="309"/>
      <c r="V78" s="309"/>
      <c r="W78" s="308"/>
      <c r="X78" s="308"/>
      <c r="Y78" s="308"/>
      <c r="Z78" s="308"/>
      <c r="AA78" s="308"/>
      <c r="AB78" s="308"/>
      <c r="AC78" s="308"/>
      <c r="AD78" s="308"/>
      <c r="AE78" s="308"/>
      <c r="AF78" s="308"/>
      <c r="AG78" s="9"/>
      <c r="AH78" s="9"/>
    </row>
    <row r="79" spans="1:34" ht="15" customHeight="1" x14ac:dyDescent="0.3">
      <c r="A79" s="9"/>
      <c r="B79" s="9"/>
      <c r="C79" s="309"/>
      <c r="D79" s="309"/>
      <c r="E79" s="309"/>
      <c r="F79" s="309"/>
      <c r="G79" s="309"/>
      <c r="H79" s="309"/>
      <c r="I79" s="309"/>
      <c r="J79" s="309"/>
      <c r="K79" s="309"/>
      <c r="L79" s="309"/>
      <c r="M79" s="309"/>
      <c r="N79" s="309"/>
      <c r="O79" s="309"/>
      <c r="P79" s="309"/>
      <c r="Q79" s="309"/>
      <c r="R79" s="309"/>
      <c r="S79" s="309"/>
      <c r="T79" s="309"/>
      <c r="U79" s="309"/>
      <c r="V79" s="309"/>
      <c r="W79" s="308"/>
      <c r="X79" s="308"/>
      <c r="Y79" s="308"/>
      <c r="Z79" s="308"/>
      <c r="AA79" s="308"/>
      <c r="AB79" s="308"/>
      <c r="AC79" s="308"/>
      <c r="AD79" s="308"/>
      <c r="AE79" s="308"/>
      <c r="AF79" s="308"/>
      <c r="AG79" s="9"/>
      <c r="AH79" s="9"/>
    </row>
    <row r="80" spans="1:34" ht="15" customHeight="1" x14ac:dyDescent="0.3">
      <c r="A80" s="9"/>
      <c r="B80" s="9"/>
      <c r="C80" s="309"/>
      <c r="D80" s="309"/>
      <c r="E80" s="309"/>
      <c r="F80" s="309"/>
      <c r="G80" s="309"/>
      <c r="H80" s="309"/>
      <c r="I80" s="309"/>
      <c r="J80" s="309"/>
      <c r="K80" s="309"/>
      <c r="L80" s="309"/>
      <c r="M80" s="309"/>
      <c r="N80" s="309"/>
      <c r="O80" s="309"/>
      <c r="P80" s="309"/>
      <c r="Q80" s="309"/>
      <c r="R80" s="309"/>
      <c r="S80" s="309"/>
      <c r="T80" s="309"/>
      <c r="U80" s="309"/>
      <c r="V80" s="309"/>
      <c r="W80" s="308"/>
      <c r="X80" s="308"/>
      <c r="Y80" s="308"/>
      <c r="Z80" s="308"/>
      <c r="AA80" s="308"/>
      <c r="AB80" s="308"/>
      <c r="AC80" s="308"/>
      <c r="AD80" s="308"/>
      <c r="AE80" s="308"/>
      <c r="AF80" s="308"/>
      <c r="AG80" s="9"/>
      <c r="AH80" s="9"/>
    </row>
    <row r="81" spans="1:34" ht="15" customHeight="1" x14ac:dyDescent="0.3">
      <c r="A81" s="9"/>
      <c r="B81" s="9"/>
      <c r="C81" s="309"/>
      <c r="D81" s="309"/>
      <c r="E81" s="309"/>
      <c r="F81" s="309"/>
      <c r="G81" s="309"/>
      <c r="H81" s="309"/>
      <c r="I81" s="309"/>
      <c r="J81" s="309"/>
      <c r="K81" s="309"/>
      <c r="L81" s="309"/>
      <c r="M81" s="309"/>
      <c r="N81" s="309"/>
      <c r="O81" s="309"/>
      <c r="P81" s="309"/>
      <c r="Q81" s="309"/>
      <c r="R81" s="309"/>
      <c r="S81" s="309"/>
      <c r="T81" s="309"/>
      <c r="U81" s="309"/>
      <c r="V81" s="309"/>
      <c r="W81" s="308"/>
      <c r="X81" s="308"/>
      <c r="Y81" s="308"/>
      <c r="Z81" s="308"/>
      <c r="AA81" s="308"/>
      <c r="AB81" s="308"/>
      <c r="AC81" s="308"/>
      <c r="AD81" s="308"/>
      <c r="AE81" s="308"/>
      <c r="AF81" s="308"/>
      <c r="AG81" s="9"/>
      <c r="AH81" s="9"/>
    </row>
    <row r="82" spans="1:34" ht="15" customHeight="1" x14ac:dyDescent="0.3">
      <c r="A82" s="9"/>
      <c r="B82" s="9"/>
      <c r="C82" s="309"/>
      <c r="D82" s="309"/>
      <c r="E82" s="309"/>
      <c r="F82" s="309"/>
      <c r="G82" s="309"/>
      <c r="H82" s="309"/>
      <c r="I82" s="309"/>
      <c r="J82" s="309"/>
      <c r="K82" s="309"/>
      <c r="L82" s="309"/>
      <c r="M82" s="309"/>
      <c r="N82" s="309"/>
      <c r="O82" s="309"/>
      <c r="P82" s="309"/>
      <c r="Q82" s="309"/>
      <c r="R82" s="309"/>
      <c r="S82" s="309"/>
      <c r="T82" s="309"/>
      <c r="U82" s="309"/>
      <c r="V82" s="309"/>
      <c r="W82" s="308"/>
      <c r="X82" s="308"/>
      <c r="Y82" s="308"/>
      <c r="Z82" s="308"/>
      <c r="AA82" s="308"/>
      <c r="AB82" s="308"/>
      <c r="AC82" s="308"/>
      <c r="AD82" s="308"/>
      <c r="AE82" s="308"/>
      <c r="AF82" s="308"/>
      <c r="AG82" s="9"/>
      <c r="AH82" s="9"/>
    </row>
    <row r="83" spans="1:34" ht="15" customHeight="1" x14ac:dyDescent="0.3">
      <c r="A83" s="9"/>
      <c r="B83" s="9"/>
      <c r="C83" s="309"/>
      <c r="D83" s="309"/>
      <c r="E83" s="309"/>
      <c r="F83" s="309"/>
      <c r="G83" s="309"/>
      <c r="H83" s="309"/>
      <c r="I83" s="309"/>
      <c r="J83" s="309"/>
      <c r="K83" s="309"/>
      <c r="L83" s="309"/>
      <c r="M83" s="309"/>
      <c r="N83" s="309"/>
      <c r="O83" s="309"/>
      <c r="P83" s="309"/>
      <c r="Q83" s="309"/>
      <c r="R83" s="309"/>
      <c r="S83" s="309"/>
      <c r="T83" s="309"/>
      <c r="U83" s="309"/>
      <c r="V83" s="309"/>
      <c r="W83" s="308"/>
      <c r="X83" s="308"/>
      <c r="Y83" s="308"/>
      <c r="Z83" s="308"/>
      <c r="AA83" s="308"/>
      <c r="AB83" s="308"/>
      <c r="AC83" s="308"/>
      <c r="AD83" s="308"/>
      <c r="AE83" s="308"/>
      <c r="AF83" s="308"/>
      <c r="AG83" s="9"/>
      <c r="AH83" s="9"/>
    </row>
    <row r="84" spans="1:34" ht="15" customHeight="1" x14ac:dyDescent="0.3">
      <c r="A84" s="9"/>
      <c r="B84" s="9"/>
      <c r="C84" s="309"/>
      <c r="D84" s="309"/>
      <c r="E84" s="309"/>
      <c r="F84" s="309"/>
      <c r="G84" s="309"/>
      <c r="H84" s="309"/>
      <c r="I84" s="309"/>
      <c r="J84" s="309"/>
      <c r="K84" s="309"/>
      <c r="L84" s="309"/>
      <c r="M84" s="309"/>
      <c r="N84" s="309"/>
      <c r="O84" s="309"/>
      <c r="P84" s="309"/>
      <c r="Q84" s="309"/>
      <c r="R84" s="309"/>
      <c r="S84" s="309"/>
      <c r="T84" s="309"/>
      <c r="U84" s="309"/>
      <c r="V84" s="309"/>
      <c r="W84" s="308"/>
      <c r="X84" s="308"/>
      <c r="Y84" s="308"/>
      <c r="Z84" s="308"/>
      <c r="AA84" s="308"/>
      <c r="AB84" s="308"/>
      <c r="AC84" s="308"/>
      <c r="AD84" s="308"/>
      <c r="AE84" s="308"/>
      <c r="AF84" s="308"/>
      <c r="AG84" s="9"/>
      <c r="AH84" s="9"/>
    </row>
    <row r="85" spans="1:34" ht="15" customHeight="1" x14ac:dyDescent="0.3">
      <c r="A85" s="9"/>
      <c r="B85" s="9"/>
      <c r="C85" s="309"/>
      <c r="D85" s="309"/>
      <c r="E85" s="309"/>
      <c r="F85" s="309"/>
      <c r="G85" s="309"/>
      <c r="H85" s="309"/>
      <c r="I85" s="309"/>
      <c r="J85" s="309"/>
      <c r="K85" s="309"/>
      <c r="L85" s="309"/>
      <c r="M85" s="309"/>
      <c r="N85" s="309"/>
      <c r="O85" s="309"/>
      <c r="P85" s="309"/>
      <c r="Q85" s="309"/>
      <c r="R85" s="309"/>
      <c r="S85" s="309"/>
      <c r="T85" s="309"/>
      <c r="U85" s="309"/>
      <c r="V85" s="309"/>
      <c r="W85" s="308"/>
      <c r="X85" s="308"/>
      <c r="Y85" s="308"/>
      <c r="Z85" s="308"/>
      <c r="AA85" s="308"/>
      <c r="AB85" s="308"/>
      <c r="AC85" s="308"/>
      <c r="AD85" s="308"/>
      <c r="AE85" s="308"/>
      <c r="AF85" s="308"/>
      <c r="AG85" s="9"/>
      <c r="AH85" s="9"/>
    </row>
    <row r="86" spans="1:34" ht="15" customHeight="1" x14ac:dyDescent="0.3">
      <c r="A86" s="9"/>
      <c r="B86" s="9"/>
      <c r="C86" s="1" t="str">
        <f>IF(K7="N","","e)")</f>
        <v>e)</v>
      </c>
      <c r="D86" s="1"/>
      <c r="E86" s="1"/>
      <c r="F86" s="1"/>
      <c r="G86" s="1"/>
      <c r="H86" s="1"/>
      <c r="I86" s="1"/>
      <c r="J86" s="1"/>
      <c r="K86" s="1"/>
      <c r="L86" s="1"/>
      <c r="M86" s="1" t="str">
        <f>IF(K7="N","","f)")</f>
        <v>f)</v>
      </c>
      <c r="N86" s="1"/>
      <c r="O86" s="1"/>
      <c r="P86" s="1"/>
      <c r="Q86" s="1"/>
      <c r="R86" s="1"/>
      <c r="S86" s="1"/>
      <c r="T86" s="1"/>
      <c r="U86" s="1"/>
      <c r="V86" s="1"/>
      <c r="W86" s="1"/>
      <c r="X86" s="1"/>
      <c r="Y86" s="1"/>
      <c r="Z86" s="1"/>
      <c r="AA86" s="1"/>
      <c r="AB86" s="1"/>
      <c r="AC86" s="1"/>
      <c r="AD86" s="1"/>
      <c r="AE86" s="1"/>
      <c r="AF86" s="1"/>
      <c r="AG86" s="9"/>
      <c r="AH86" s="9"/>
    </row>
    <row r="87" spans="1:34" ht="15" customHeight="1" x14ac:dyDescent="0.3">
      <c r="A87" s="9"/>
      <c r="B87" s="9"/>
      <c r="C87" s="308" t="s">
        <v>369</v>
      </c>
      <c r="D87" s="308"/>
      <c r="E87" s="308"/>
      <c r="F87" s="308"/>
      <c r="G87" s="308"/>
      <c r="H87" s="308"/>
      <c r="I87" s="308"/>
      <c r="J87" s="308"/>
      <c r="K87" s="308"/>
      <c r="L87" s="308"/>
      <c r="M87" s="309" t="s">
        <v>369</v>
      </c>
      <c r="N87" s="309"/>
      <c r="O87" s="309"/>
      <c r="P87" s="309"/>
      <c r="Q87" s="309"/>
      <c r="R87" s="309"/>
      <c r="S87" s="309"/>
      <c r="T87" s="309"/>
      <c r="U87" s="309"/>
      <c r="V87" s="309"/>
      <c r="W87" s="298"/>
      <c r="X87" s="298"/>
      <c r="Y87" s="298"/>
      <c r="Z87" s="298"/>
      <c r="AA87" s="298"/>
      <c r="AB87" s="298"/>
      <c r="AC87" s="298"/>
      <c r="AD87" s="298"/>
      <c r="AE87" s="298"/>
      <c r="AF87" s="298"/>
      <c r="AG87" s="9"/>
      <c r="AH87" s="9"/>
    </row>
    <row r="88" spans="1:34" ht="15" customHeight="1" x14ac:dyDescent="0.3">
      <c r="A88" s="9"/>
      <c r="B88" s="9"/>
      <c r="C88" s="308"/>
      <c r="D88" s="308"/>
      <c r="E88" s="308"/>
      <c r="F88" s="308"/>
      <c r="G88" s="308"/>
      <c r="H88" s="308"/>
      <c r="I88" s="308"/>
      <c r="J88" s="308"/>
      <c r="K88" s="308"/>
      <c r="L88" s="308"/>
      <c r="M88" s="309"/>
      <c r="N88" s="309"/>
      <c r="O88" s="309"/>
      <c r="P88" s="309"/>
      <c r="Q88" s="309"/>
      <c r="R88" s="309"/>
      <c r="S88" s="309"/>
      <c r="T88" s="309"/>
      <c r="U88" s="309"/>
      <c r="V88" s="309"/>
      <c r="W88" s="298"/>
      <c r="X88" s="298"/>
      <c r="Y88" s="298"/>
      <c r="Z88" s="298"/>
      <c r="AA88" s="298"/>
      <c r="AB88" s="298"/>
      <c r="AC88" s="298"/>
      <c r="AD88" s="298"/>
      <c r="AE88" s="298"/>
      <c r="AF88" s="298"/>
      <c r="AG88" s="9"/>
      <c r="AH88" s="9"/>
    </row>
    <row r="89" spans="1:34" ht="15" customHeight="1" x14ac:dyDescent="0.3">
      <c r="A89" s="9"/>
      <c r="B89" s="9"/>
      <c r="C89" s="308"/>
      <c r="D89" s="308"/>
      <c r="E89" s="308"/>
      <c r="F89" s="308"/>
      <c r="G89" s="308"/>
      <c r="H89" s="308"/>
      <c r="I89" s="308"/>
      <c r="J89" s="308"/>
      <c r="K89" s="308"/>
      <c r="L89" s="308"/>
      <c r="M89" s="309"/>
      <c r="N89" s="309"/>
      <c r="O89" s="309"/>
      <c r="P89" s="309"/>
      <c r="Q89" s="309"/>
      <c r="R89" s="309"/>
      <c r="S89" s="309"/>
      <c r="T89" s="309"/>
      <c r="U89" s="309"/>
      <c r="V89" s="309"/>
      <c r="W89" s="298"/>
      <c r="X89" s="298"/>
      <c r="Y89" s="298"/>
      <c r="Z89" s="298"/>
      <c r="AA89" s="298"/>
      <c r="AB89" s="298"/>
      <c r="AC89" s="298"/>
      <c r="AD89" s="298"/>
      <c r="AE89" s="298"/>
      <c r="AF89" s="298"/>
      <c r="AG89" s="9"/>
      <c r="AH89" s="9"/>
    </row>
    <row r="90" spans="1:34" ht="15" customHeight="1" x14ac:dyDescent="0.3">
      <c r="A90" s="9"/>
      <c r="B90" s="9"/>
      <c r="C90" s="308"/>
      <c r="D90" s="308"/>
      <c r="E90" s="308"/>
      <c r="F90" s="308"/>
      <c r="G90" s="308"/>
      <c r="H90" s="308"/>
      <c r="I90" s="308"/>
      <c r="J90" s="308"/>
      <c r="K90" s="308"/>
      <c r="L90" s="308"/>
      <c r="M90" s="309"/>
      <c r="N90" s="309"/>
      <c r="O90" s="309"/>
      <c r="P90" s="309"/>
      <c r="Q90" s="309"/>
      <c r="R90" s="309"/>
      <c r="S90" s="309"/>
      <c r="T90" s="309"/>
      <c r="U90" s="309"/>
      <c r="V90" s="309"/>
      <c r="W90" s="298"/>
      <c r="X90" s="298"/>
      <c r="Y90" s="298"/>
      <c r="Z90" s="298"/>
      <c r="AA90" s="298"/>
      <c r="AB90" s="298"/>
      <c r="AC90" s="298"/>
      <c r="AD90" s="298"/>
      <c r="AE90" s="298"/>
      <c r="AF90" s="298"/>
      <c r="AG90" s="9"/>
      <c r="AH90" s="9"/>
    </row>
    <row r="91" spans="1:34" ht="15" customHeight="1" x14ac:dyDescent="0.3">
      <c r="A91" s="9"/>
      <c r="B91" s="9"/>
      <c r="C91" s="308"/>
      <c r="D91" s="308"/>
      <c r="E91" s="308"/>
      <c r="F91" s="308"/>
      <c r="G91" s="308"/>
      <c r="H91" s="308"/>
      <c r="I91" s="308"/>
      <c r="J91" s="308"/>
      <c r="K91" s="308"/>
      <c r="L91" s="308"/>
      <c r="M91" s="309"/>
      <c r="N91" s="309"/>
      <c r="O91" s="309"/>
      <c r="P91" s="309"/>
      <c r="Q91" s="309"/>
      <c r="R91" s="309"/>
      <c r="S91" s="309"/>
      <c r="T91" s="309"/>
      <c r="U91" s="309"/>
      <c r="V91" s="309"/>
      <c r="W91" s="298"/>
      <c r="X91" s="298"/>
      <c r="Y91" s="298"/>
      <c r="Z91" s="298"/>
      <c r="AA91" s="298"/>
      <c r="AB91" s="298"/>
      <c r="AC91" s="298"/>
      <c r="AD91" s="298"/>
      <c r="AE91" s="298"/>
      <c r="AF91" s="298"/>
      <c r="AG91" s="9"/>
      <c r="AH91" s="9"/>
    </row>
    <row r="92" spans="1:34" ht="15" customHeight="1" x14ac:dyDescent="0.3">
      <c r="A92" s="9"/>
      <c r="B92" s="9"/>
      <c r="C92" s="308"/>
      <c r="D92" s="308"/>
      <c r="E92" s="308"/>
      <c r="F92" s="308"/>
      <c r="G92" s="308"/>
      <c r="H92" s="308"/>
      <c r="I92" s="308"/>
      <c r="J92" s="308"/>
      <c r="K92" s="308"/>
      <c r="L92" s="308"/>
      <c r="M92" s="309"/>
      <c r="N92" s="309"/>
      <c r="O92" s="309"/>
      <c r="P92" s="309"/>
      <c r="Q92" s="309"/>
      <c r="R92" s="309"/>
      <c r="S92" s="309"/>
      <c r="T92" s="309"/>
      <c r="U92" s="309"/>
      <c r="V92" s="309"/>
      <c r="W92" s="298"/>
      <c r="X92" s="298"/>
      <c r="Y92" s="298"/>
      <c r="Z92" s="298"/>
      <c r="AA92" s="298"/>
      <c r="AB92" s="298"/>
      <c r="AC92" s="298"/>
      <c r="AD92" s="298"/>
      <c r="AE92" s="298"/>
      <c r="AF92" s="298"/>
      <c r="AG92" s="9"/>
      <c r="AH92" s="9"/>
    </row>
    <row r="93" spans="1:34" ht="15" customHeight="1" x14ac:dyDescent="0.3">
      <c r="A93" s="9"/>
      <c r="B93" s="9"/>
      <c r="C93" s="308"/>
      <c r="D93" s="308"/>
      <c r="E93" s="308"/>
      <c r="F93" s="308"/>
      <c r="G93" s="308"/>
      <c r="H93" s="308"/>
      <c r="I93" s="308"/>
      <c r="J93" s="308"/>
      <c r="K93" s="308"/>
      <c r="L93" s="308"/>
      <c r="M93" s="309"/>
      <c r="N93" s="309"/>
      <c r="O93" s="309"/>
      <c r="P93" s="309"/>
      <c r="Q93" s="309"/>
      <c r="R93" s="309"/>
      <c r="S93" s="309"/>
      <c r="T93" s="309"/>
      <c r="U93" s="309"/>
      <c r="V93" s="309"/>
      <c r="W93" s="298"/>
      <c r="X93" s="298"/>
      <c r="Y93" s="298"/>
      <c r="Z93" s="298"/>
      <c r="AA93" s="298"/>
      <c r="AB93" s="298"/>
      <c r="AC93" s="298"/>
      <c r="AD93" s="298"/>
      <c r="AE93" s="298"/>
      <c r="AF93" s="298"/>
      <c r="AG93" s="9"/>
      <c r="AH93" s="9"/>
    </row>
    <row r="94" spans="1:34" ht="15" customHeight="1" x14ac:dyDescent="0.3">
      <c r="A94" s="9"/>
      <c r="B94" s="9"/>
      <c r="C94" s="308"/>
      <c r="D94" s="308"/>
      <c r="E94" s="308"/>
      <c r="F94" s="308"/>
      <c r="G94" s="308"/>
      <c r="H94" s="308"/>
      <c r="I94" s="308"/>
      <c r="J94" s="308"/>
      <c r="K94" s="308"/>
      <c r="L94" s="308"/>
      <c r="M94" s="309"/>
      <c r="N94" s="309"/>
      <c r="O94" s="309"/>
      <c r="P94" s="309"/>
      <c r="Q94" s="309"/>
      <c r="R94" s="309"/>
      <c r="S94" s="309"/>
      <c r="T94" s="309"/>
      <c r="U94" s="309"/>
      <c r="V94" s="309"/>
      <c r="W94" s="298"/>
      <c r="X94" s="298"/>
      <c r="Y94" s="298"/>
      <c r="Z94" s="298"/>
      <c r="AA94" s="298"/>
      <c r="AB94" s="298"/>
      <c r="AC94" s="298"/>
      <c r="AD94" s="298"/>
      <c r="AE94" s="298"/>
      <c r="AF94" s="298"/>
      <c r="AG94" s="9"/>
      <c r="AH94" s="9"/>
    </row>
    <row r="95" spans="1:34" ht="15" customHeight="1" x14ac:dyDescent="0.3">
      <c r="A95" s="9"/>
      <c r="B95" s="9"/>
      <c r="C95" s="308"/>
      <c r="D95" s="308"/>
      <c r="E95" s="308"/>
      <c r="F95" s="308"/>
      <c r="G95" s="308"/>
      <c r="H95" s="308"/>
      <c r="I95" s="308"/>
      <c r="J95" s="308"/>
      <c r="K95" s="308"/>
      <c r="L95" s="308"/>
      <c r="M95" s="309"/>
      <c r="N95" s="309"/>
      <c r="O95" s="309"/>
      <c r="P95" s="309"/>
      <c r="Q95" s="309"/>
      <c r="R95" s="309"/>
      <c r="S95" s="309"/>
      <c r="T95" s="309"/>
      <c r="U95" s="309"/>
      <c r="V95" s="309"/>
      <c r="W95" s="298"/>
      <c r="X95" s="298"/>
      <c r="Y95" s="298"/>
      <c r="Z95" s="298"/>
      <c r="AA95" s="298"/>
      <c r="AB95" s="298"/>
      <c r="AC95" s="298"/>
      <c r="AD95" s="298"/>
      <c r="AE95" s="298"/>
      <c r="AF95" s="298"/>
      <c r="AG95" s="9"/>
      <c r="AH95" s="9"/>
    </row>
    <row r="96" spans="1:34" ht="15" customHeight="1" x14ac:dyDescent="0.3">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sheetData>
  <mergeCells count="29">
    <mergeCell ref="D27:L27"/>
    <mergeCell ref="C28:L36"/>
    <mergeCell ref="M28:V36"/>
    <mergeCell ref="C15:K25"/>
    <mergeCell ref="C1:AA5"/>
    <mergeCell ref="C8:F8"/>
    <mergeCell ref="C38:L46"/>
    <mergeCell ref="M38:V46"/>
    <mergeCell ref="W38:AF46"/>
    <mergeCell ref="C50:AA54"/>
    <mergeCell ref="C57:L65"/>
    <mergeCell ref="M57:V65"/>
    <mergeCell ref="W57:AF65"/>
    <mergeCell ref="C87:L95"/>
    <mergeCell ref="M87:V95"/>
    <mergeCell ref="W87:AF95"/>
    <mergeCell ref="H8:K8"/>
    <mergeCell ref="H9:K9"/>
    <mergeCell ref="H10:K10"/>
    <mergeCell ref="H11:K11"/>
    <mergeCell ref="H12:K12"/>
    <mergeCell ref="H13:K13"/>
    <mergeCell ref="C67:L75"/>
    <mergeCell ref="M67:V75"/>
    <mergeCell ref="W67:AF75"/>
    <mergeCell ref="C77:L85"/>
    <mergeCell ref="M77:V85"/>
    <mergeCell ref="W77:AF85"/>
    <mergeCell ref="W28:AF36"/>
  </mergeCells>
  <hyperlinks>
    <hyperlink ref="A1" location="Contents!A1" display="Go Back" xr:uid="{00000000-0004-0000-3100-000000000000}"/>
  </hyperlink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sheetPr>
  <dimension ref="A1:AL98"/>
  <sheetViews>
    <sheetView zoomScaleNormal="100" workbookViewId="0"/>
  </sheetViews>
  <sheetFormatPr defaultColWidth="2.88671875" defaultRowHeight="14.4" x14ac:dyDescent="0.3"/>
  <cols>
    <col min="5" max="6" width="2.88671875" customWidth="1"/>
    <col min="12" max="12" width="2.88671875" customWidth="1"/>
    <col min="14" max="14" width="2.88671875" customWidth="1"/>
    <col min="16" max="16" width="2.88671875" customWidth="1"/>
    <col min="19" max="20" width="2.88671875" customWidth="1"/>
    <col min="26" max="26" width="2.88671875"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27" t="s">
        <v>15</v>
      </c>
      <c r="E2" s="227"/>
      <c r="F2" s="227"/>
      <c r="G2" s="227"/>
      <c r="H2" s="227"/>
      <c r="I2" s="227"/>
      <c r="J2" s="227"/>
      <c r="K2" s="227"/>
      <c r="L2" s="227"/>
      <c r="M2" s="227"/>
      <c r="N2" s="227"/>
      <c r="O2" s="227"/>
      <c r="P2" s="227"/>
      <c r="Q2" s="227"/>
      <c r="R2" s="227"/>
      <c r="S2" s="227"/>
      <c r="T2" s="227"/>
      <c r="U2" s="227"/>
      <c r="V2" s="227"/>
      <c r="W2" s="227"/>
      <c r="X2" s="227"/>
      <c r="Y2" s="227"/>
      <c r="Z2" s="227"/>
      <c r="AA2" s="3"/>
      <c r="AB2" s="3"/>
      <c r="AC2" s="3"/>
      <c r="AD2" s="3"/>
      <c r="AE2" s="3"/>
      <c r="AF2" s="3"/>
      <c r="AG2" s="3"/>
      <c r="AH2" s="3"/>
    </row>
    <row r="3" spans="1:34" x14ac:dyDescent="0.3">
      <c r="A3" s="3"/>
      <c r="B3" s="3"/>
      <c r="C3" s="3"/>
      <c r="D3" s="227"/>
      <c r="E3" s="227"/>
      <c r="F3" s="227"/>
      <c r="G3" s="227"/>
      <c r="H3" s="227"/>
      <c r="I3" s="227"/>
      <c r="J3" s="227"/>
      <c r="K3" s="227"/>
      <c r="L3" s="227"/>
      <c r="M3" s="227"/>
      <c r="N3" s="227"/>
      <c r="O3" s="227"/>
      <c r="P3" s="227"/>
      <c r="Q3" s="227"/>
      <c r="R3" s="227"/>
      <c r="S3" s="227"/>
      <c r="T3" s="227"/>
      <c r="U3" s="227"/>
      <c r="V3" s="227"/>
      <c r="W3" s="227"/>
      <c r="X3" s="227"/>
      <c r="Y3" s="227"/>
      <c r="Z3" s="227"/>
      <c r="AA3" s="3"/>
      <c r="AB3" s="3"/>
      <c r="AC3" s="3"/>
      <c r="AD3" s="3"/>
      <c r="AE3" s="3"/>
      <c r="AF3" s="3"/>
      <c r="AG3" s="3"/>
      <c r="AH3" s="3"/>
    </row>
    <row r="4" spans="1:34" x14ac:dyDescent="0.3">
      <c r="A4" s="3"/>
      <c r="B4" s="3"/>
      <c r="C4" s="3"/>
      <c r="D4" s="227"/>
      <c r="E4" s="227"/>
      <c r="F4" s="227"/>
      <c r="G4" s="227"/>
      <c r="H4" s="227"/>
      <c r="I4" s="227"/>
      <c r="J4" s="227"/>
      <c r="K4" s="227"/>
      <c r="L4" s="227"/>
      <c r="M4" s="227"/>
      <c r="N4" s="227"/>
      <c r="O4" s="227"/>
      <c r="P4" s="227"/>
      <c r="Q4" s="227"/>
      <c r="R4" s="227"/>
      <c r="S4" s="227"/>
      <c r="T4" s="227"/>
      <c r="U4" s="227"/>
      <c r="V4" s="227"/>
      <c r="W4" s="227"/>
      <c r="X4" s="227"/>
      <c r="Y4" s="227"/>
      <c r="Z4" s="227"/>
      <c r="AA4" s="3"/>
      <c r="AB4" s="3"/>
      <c r="AC4" s="3"/>
      <c r="AD4" s="3"/>
      <c r="AE4" s="3"/>
      <c r="AF4" s="3"/>
      <c r="AG4" s="3"/>
      <c r="AH4" s="3"/>
    </row>
    <row r="5" spans="1:34" x14ac:dyDescent="0.3">
      <c r="A5" s="3"/>
      <c r="B5" s="3"/>
      <c r="C5" s="3"/>
      <c r="D5" s="227"/>
      <c r="E5" s="227"/>
      <c r="F5" s="227"/>
      <c r="G5" s="227"/>
      <c r="H5" s="227"/>
      <c r="I5" s="227"/>
      <c r="J5" s="227"/>
      <c r="K5" s="227"/>
      <c r="L5" s="227"/>
      <c r="M5" s="227"/>
      <c r="N5" s="227"/>
      <c r="O5" s="227"/>
      <c r="P5" s="227"/>
      <c r="Q5" s="227"/>
      <c r="R5" s="227"/>
      <c r="S5" s="227"/>
      <c r="T5" s="227"/>
      <c r="U5" s="227"/>
      <c r="V5" s="227"/>
      <c r="W5" s="227"/>
      <c r="X5" s="227"/>
      <c r="Y5" s="227"/>
      <c r="Z5" s="227"/>
      <c r="AA5" s="3"/>
      <c r="AB5" s="3"/>
      <c r="AC5" s="3"/>
      <c r="AD5" s="3"/>
      <c r="AE5" s="3"/>
      <c r="AF5" s="3"/>
      <c r="AG5" s="3"/>
      <c r="AH5" s="3"/>
    </row>
    <row r="6" spans="1:34" x14ac:dyDescent="0.3">
      <c r="A6" s="3"/>
      <c r="B6" s="3"/>
      <c r="C6" s="3"/>
      <c r="D6" s="227"/>
      <c r="E6" s="227"/>
      <c r="F6" s="227"/>
      <c r="G6" s="227"/>
      <c r="H6" s="227"/>
      <c r="I6" s="227"/>
      <c r="J6" s="227"/>
      <c r="K6" s="227"/>
      <c r="L6" s="227"/>
      <c r="M6" s="227"/>
      <c r="N6" s="227"/>
      <c r="O6" s="227"/>
      <c r="P6" s="227"/>
      <c r="Q6" s="227"/>
      <c r="R6" s="227"/>
      <c r="S6" s="227"/>
      <c r="T6" s="227"/>
      <c r="U6" s="227"/>
      <c r="V6" s="227"/>
      <c r="W6" s="227"/>
      <c r="X6" s="227"/>
      <c r="Y6" s="227"/>
      <c r="Z6" s="227"/>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3"/>
      <c r="C8" s="3"/>
      <c r="D8" s="5" t="s">
        <v>0</v>
      </c>
      <c r="E8" s="8">
        <f ca="1">RANDBETWEEN(6,9)</f>
        <v>9</v>
      </c>
      <c r="F8" s="8">
        <f ca="1">RANDBETWEEN(1,5)</f>
        <v>1</v>
      </c>
      <c r="G8" s="8"/>
      <c r="H8" s="8"/>
      <c r="I8" s="8"/>
      <c r="J8" s="5"/>
      <c r="K8" s="5" t="s">
        <v>1</v>
      </c>
      <c r="L8" s="8">
        <f ca="1">RANDBETWEEN(2,5)</f>
        <v>5</v>
      </c>
      <c r="M8" s="8">
        <f ca="1">RANDBETWEEN(11,19)</f>
        <v>13</v>
      </c>
      <c r="N8" s="8"/>
      <c r="O8" s="5"/>
      <c r="P8" s="5"/>
      <c r="Q8" s="5"/>
      <c r="R8" s="5" t="s">
        <v>2</v>
      </c>
      <c r="S8" s="8">
        <f ca="1">RANDBETWEEN(-5,-1)</f>
        <v>-4</v>
      </c>
      <c r="T8" s="8">
        <f ca="1">RANDBETWEEN(1,9)</f>
        <v>3</v>
      </c>
      <c r="U8" s="8"/>
      <c r="V8" s="8"/>
      <c r="W8" s="5"/>
      <c r="X8" s="5"/>
      <c r="Y8" s="5" t="s">
        <v>3</v>
      </c>
      <c r="Z8" s="8">
        <f ca="1">RANDBETWEEN(-6,-2)</f>
        <v>-2</v>
      </c>
      <c r="AA8" s="8">
        <f ca="1">RANDBETWEEN(4,12)</f>
        <v>4</v>
      </c>
      <c r="AB8" s="8"/>
      <c r="AC8" s="8"/>
      <c r="AD8" s="5"/>
      <c r="AE8" s="5"/>
      <c r="AF8" s="3"/>
      <c r="AG8" s="3"/>
      <c r="AH8" s="3"/>
    </row>
    <row r="9" spans="1:34" ht="15" customHeight="1" x14ac:dyDescent="0.3">
      <c r="A9" s="3"/>
      <c r="B9" s="3"/>
      <c r="C9" s="3"/>
      <c r="D9" s="217" t="str">
        <f ca="1">CONCATENATE(E8," - ",F8)</f>
        <v>9 - 1</v>
      </c>
      <c r="E9" s="217"/>
      <c r="F9" s="217"/>
      <c r="G9" s="217"/>
      <c r="H9" s="217"/>
      <c r="I9" s="217"/>
      <c r="J9" s="217"/>
      <c r="K9" s="217" t="str">
        <f ca="1">CONCATENATE(L8," - ",M8)</f>
        <v>5 - 13</v>
      </c>
      <c r="L9" s="217"/>
      <c r="M9" s="217"/>
      <c r="N9" s="217"/>
      <c r="O9" s="217"/>
      <c r="P9" s="217"/>
      <c r="Q9" s="217"/>
      <c r="R9" s="217" t="str">
        <f ca="1">CONCATENATE(S8," + ",T8)</f>
        <v>-4 + 3</v>
      </c>
      <c r="S9" s="217"/>
      <c r="T9" s="217"/>
      <c r="U9" s="217"/>
      <c r="V9" s="217"/>
      <c r="W9" s="217"/>
      <c r="X9" s="217"/>
      <c r="Y9" s="217" t="str">
        <f ca="1">CONCATENATE(Z8," - ",AA8)</f>
        <v>-2 - 4</v>
      </c>
      <c r="Z9" s="217"/>
      <c r="AA9" s="217"/>
      <c r="AB9" s="217"/>
      <c r="AC9" s="217"/>
      <c r="AD9" s="217"/>
      <c r="AE9" s="217"/>
      <c r="AF9" s="3"/>
      <c r="AG9" s="3"/>
      <c r="AH9" s="3"/>
    </row>
    <row r="10" spans="1:34" ht="15" customHeight="1" x14ac:dyDescent="0.3">
      <c r="A10" s="3"/>
      <c r="B10" s="3"/>
      <c r="C10" s="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3"/>
      <c r="AG10" s="3"/>
      <c r="AH10" s="3"/>
    </row>
    <row r="11" spans="1:34" ht="15" customHeight="1" x14ac:dyDescent="0.3">
      <c r="A11" s="3"/>
      <c r="B11" s="3"/>
      <c r="C11" s="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3"/>
      <c r="AG11" s="3"/>
      <c r="AH11" s="3"/>
    </row>
    <row r="12" spans="1:34" ht="15" customHeight="1" x14ac:dyDescent="0.3">
      <c r="A12" s="3"/>
      <c r="B12" s="3"/>
      <c r="C12" s="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3"/>
      <c r="AG12" s="3"/>
      <c r="AH12" s="3"/>
    </row>
    <row r="13" spans="1:34" x14ac:dyDescent="0.3">
      <c r="A13" s="3"/>
      <c r="B13" s="3"/>
      <c r="C13" s="3"/>
      <c r="D13" s="5" t="s">
        <v>4</v>
      </c>
      <c r="E13" s="8">
        <f ca="1">RANDBETWEEN(-8,-3)</f>
        <v>-3</v>
      </c>
      <c r="F13" s="8">
        <f ca="1">RANDBETWEEN(3,8)</f>
        <v>3</v>
      </c>
      <c r="G13" s="8">
        <f ca="1">RANDBETWEEN(5,12)</f>
        <v>8</v>
      </c>
      <c r="H13" s="5"/>
      <c r="I13" s="5"/>
      <c r="J13" s="5"/>
      <c r="K13" s="5" t="s">
        <v>5</v>
      </c>
      <c r="L13" s="8">
        <f ca="1">RANDBETWEEN(-6,-2)</f>
        <v>-3</v>
      </c>
      <c r="M13" s="8">
        <f ca="1">RANDBETWEEN(5,12)</f>
        <v>11</v>
      </c>
      <c r="N13" s="8">
        <f ca="1">RANDBETWEEN(2,8)</f>
        <v>5</v>
      </c>
      <c r="O13" s="8"/>
      <c r="P13" s="5"/>
      <c r="Q13" s="5"/>
      <c r="R13" s="5" t="s">
        <v>6</v>
      </c>
      <c r="S13" s="8">
        <f ca="1">RANDBETWEEN(-6,-2)</f>
        <v>-4</v>
      </c>
      <c r="T13" s="8">
        <f ca="1">RANDBETWEEN(-12,-5)</f>
        <v>-7</v>
      </c>
      <c r="U13" s="8"/>
      <c r="V13" s="5"/>
      <c r="W13" s="5"/>
      <c r="X13" s="5"/>
      <c r="Y13" s="5" t="s">
        <v>7</v>
      </c>
      <c r="Z13" s="8">
        <f ca="1">RANDBETWEEN(-12,-7)</f>
        <v>-11</v>
      </c>
      <c r="AA13" s="8">
        <f ca="1">RANDBETWEEN(-6,-2)</f>
        <v>-3</v>
      </c>
      <c r="AB13" s="8"/>
      <c r="AC13" s="5"/>
      <c r="AD13" s="5"/>
      <c r="AE13" s="5"/>
      <c r="AF13" s="3"/>
      <c r="AG13" s="3"/>
      <c r="AH13" s="3"/>
    </row>
    <row r="14" spans="1:34" ht="15" customHeight="1" x14ac:dyDescent="0.3">
      <c r="A14" s="3"/>
      <c r="B14" s="3"/>
      <c r="C14" s="3"/>
      <c r="D14" s="217" t="str">
        <f ca="1">CONCATENATE(E13," + ",F13," - ",G13)</f>
        <v>-3 + 3 - 8</v>
      </c>
      <c r="E14" s="217"/>
      <c r="F14" s="217"/>
      <c r="G14" s="217"/>
      <c r="H14" s="217"/>
      <c r="I14" s="217"/>
      <c r="J14" s="217"/>
      <c r="K14" s="217" t="str">
        <f ca="1">CONCATENATE(L13," - ",M13," - ",N13)</f>
        <v>-3 - 11 - 5</v>
      </c>
      <c r="L14" s="217"/>
      <c r="M14" s="217"/>
      <c r="N14" s="217"/>
      <c r="O14" s="217"/>
      <c r="P14" s="217"/>
      <c r="Q14" s="217"/>
      <c r="R14" s="217" t="str">
        <f ca="1">CONCATENATE(S13," + ",T13)</f>
        <v>-4 + -7</v>
      </c>
      <c r="S14" s="217"/>
      <c r="T14" s="217"/>
      <c r="U14" s="217"/>
      <c r="V14" s="217"/>
      <c r="W14" s="217"/>
      <c r="X14" s="217"/>
      <c r="Y14" s="217" t="str">
        <f ca="1">CONCATENATE(Z13," - ",AA13)</f>
        <v>-11 - -3</v>
      </c>
      <c r="Z14" s="217"/>
      <c r="AA14" s="217"/>
      <c r="AB14" s="217"/>
      <c r="AC14" s="217"/>
      <c r="AD14" s="217"/>
      <c r="AE14" s="217"/>
      <c r="AF14" s="3"/>
      <c r="AG14" s="3"/>
      <c r="AH14" s="3"/>
    </row>
    <row r="15" spans="1:34" ht="15" customHeight="1" x14ac:dyDescent="0.3">
      <c r="A15" s="3"/>
      <c r="B15" s="3"/>
      <c r="C15" s="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3"/>
      <c r="AG15" s="3"/>
      <c r="AH15" s="3"/>
    </row>
    <row r="16" spans="1:34" ht="15" customHeight="1" x14ac:dyDescent="0.3">
      <c r="A16" s="3"/>
      <c r="B16" s="3"/>
      <c r="C16" s="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3"/>
      <c r="AG16" s="3"/>
      <c r="AH16" s="3"/>
    </row>
    <row r="17" spans="1:34" ht="15" customHeight="1" x14ac:dyDescent="0.3">
      <c r="A17" s="3"/>
      <c r="B17" s="3"/>
      <c r="C17" s="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3"/>
      <c r="AG17" s="3"/>
      <c r="AH17" s="3"/>
    </row>
    <row r="18" spans="1:34" x14ac:dyDescent="0.3">
      <c r="A18" s="3"/>
      <c r="B18" s="3"/>
      <c r="C18" s="3"/>
      <c r="D18" s="5" t="s">
        <v>8</v>
      </c>
      <c r="E18" s="8">
        <f ca="1">RANDBETWEEN(-6,-2)</f>
        <v>-2</v>
      </c>
      <c r="F18" s="8">
        <f ca="1">RANDBETWEEN(-12,-7)</f>
        <v>-7</v>
      </c>
      <c r="G18" s="8"/>
      <c r="H18" s="5"/>
      <c r="I18" s="5"/>
      <c r="J18" s="5"/>
      <c r="K18" s="5" t="s">
        <v>9</v>
      </c>
      <c r="L18" s="8">
        <f ca="1">RANDBETWEEN(-5,-2)</f>
        <v>-5</v>
      </c>
      <c r="M18" s="8">
        <f ca="1">RANDBETWEEN(-6,-3)</f>
        <v>-4</v>
      </c>
      <c r="N18" s="8">
        <f ca="1">RANDBETWEEN(-12,-5)</f>
        <v>-8</v>
      </c>
      <c r="O18" s="8"/>
      <c r="P18" s="8"/>
      <c r="Q18" s="5"/>
      <c r="R18" s="5" t="s">
        <v>10</v>
      </c>
      <c r="S18" s="8">
        <f ca="1">RANDBETWEEN(-35,-21)/10</f>
        <v>-2.8</v>
      </c>
      <c r="T18" s="8">
        <f ca="1">RANDBETWEEN(36,85)/10</f>
        <v>7.1</v>
      </c>
      <c r="U18" s="8"/>
      <c r="V18" s="8"/>
      <c r="W18" s="5"/>
      <c r="X18" s="5"/>
      <c r="Y18" s="5" t="s">
        <v>11</v>
      </c>
      <c r="Z18" s="8">
        <f ca="1">RANDBETWEEN(-45,-21)/10</f>
        <v>-4.0999999999999996</v>
      </c>
      <c r="AA18" s="8">
        <f ca="1">RANDBETWEEN(25,65)/10</f>
        <v>2.9</v>
      </c>
      <c r="AB18" s="8"/>
      <c r="AC18" s="5"/>
      <c r="AD18" s="5"/>
      <c r="AE18" s="5"/>
      <c r="AF18" s="6"/>
      <c r="AG18" s="5"/>
      <c r="AH18" s="3"/>
    </row>
    <row r="19" spans="1:34" ht="15" customHeight="1" x14ac:dyDescent="0.3">
      <c r="A19" s="3"/>
      <c r="B19" s="3"/>
      <c r="C19" s="3"/>
      <c r="D19" s="217" t="str">
        <f ca="1">CONCATENATE(E18," - ",F18)</f>
        <v>-2 - -7</v>
      </c>
      <c r="E19" s="217"/>
      <c r="F19" s="217"/>
      <c r="G19" s="217"/>
      <c r="H19" s="217"/>
      <c r="I19" s="217"/>
      <c r="J19" s="217"/>
      <c r="K19" s="217" t="str">
        <f ca="1">CONCATENATE(L18," + ",M18," - ",N18)</f>
        <v>-5 + -4 - -8</v>
      </c>
      <c r="L19" s="217"/>
      <c r="M19" s="217"/>
      <c r="N19" s="217"/>
      <c r="O19" s="217"/>
      <c r="P19" s="217"/>
      <c r="Q19" s="217"/>
      <c r="R19" s="217" t="str">
        <f ca="1">CONCATENATE(S18," + ",T18)</f>
        <v>-2.8 + 7.1</v>
      </c>
      <c r="S19" s="217"/>
      <c r="T19" s="217"/>
      <c r="U19" s="217"/>
      <c r="V19" s="217"/>
      <c r="W19" s="217"/>
      <c r="X19" s="217"/>
      <c r="Y19" s="217" t="str">
        <f ca="1">CONCATENATE(Z18," - ",AA18)</f>
        <v>-4.1 - 2.9</v>
      </c>
      <c r="Z19" s="217"/>
      <c r="AA19" s="217"/>
      <c r="AB19" s="217"/>
      <c r="AC19" s="217"/>
      <c r="AD19" s="217"/>
      <c r="AE19" s="217"/>
      <c r="AF19" s="3"/>
      <c r="AG19" s="3"/>
      <c r="AH19" s="3"/>
    </row>
    <row r="20" spans="1:34" ht="15" customHeight="1" x14ac:dyDescent="0.3">
      <c r="A20" s="3"/>
      <c r="B20" s="3"/>
      <c r="C20" s="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3"/>
      <c r="AG20" s="3"/>
      <c r="AH20" s="3"/>
    </row>
    <row r="21" spans="1:34" ht="15" customHeight="1" x14ac:dyDescent="0.3">
      <c r="A21" s="3"/>
      <c r="B21" s="3"/>
      <c r="C21" s="3"/>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3"/>
      <c r="AG21" s="3"/>
      <c r="AH21" s="3"/>
    </row>
    <row r="22" spans="1:34" ht="15" customHeight="1" x14ac:dyDescent="0.3">
      <c r="A22" s="3"/>
      <c r="B22" s="3"/>
      <c r="C22" s="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3"/>
      <c r="AG22" s="3"/>
      <c r="AH22" s="3"/>
    </row>
    <row r="23" spans="1:34"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x14ac:dyDescent="0.3">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x14ac:dyDescent="0.3">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3"/>
      <c r="B27" s="3"/>
      <c r="C27" s="3"/>
      <c r="D27" s="227" t="str">
        <f>D2</f>
        <v>Adding and Subtracting Using Directed Numbers II</v>
      </c>
      <c r="E27" s="227"/>
      <c r="F27" s="227"/>
      <c r="G27" s="227"/>
      <c r="H27" s="227"/>
      <c r="I27" s="227"/>
      <c r="J27" s="227"/>
      <c r="K27" s="227"/>
      <c r="L27" s="227"/>
      <c r="M27" s="227"/>
      <c r="N27" s="227"/>
      <c r="O27" s="227"/>
      <c r="P27" s="227"/>
      <c r="Q27" s="227"/>
      <c r="R27" s="227"/>
      <c r="S27" s="227"/>
      <c r="T27" s="227"/>
      <c r="U27" s="227"/>
      <c r="V27" s="227"/>
      <c r="W27" s="227"/>
      <c r="X27" s="227"/>
      <c r="Y27" s="227"/>
      <c r="Z27" s="227"/>
      <c r="AA27" s="3"/>
      <c r="AB27" s="3"/>
      <c r="AC27" s="3"/>
      <c r="AD27" s="3"/>
      <c r="AE27" s="3"/>
      <c r="AF27" s="3"/>
      <c r="AG27" s="3"/>
      <c r="AH27" s="3"/>
    </row>
    <row r="28" spans="1:34" x14ac:dyDescent="0.3">
      <c r="A28" s="3"/>
      <c r="B28" s="3"/>
      <c r="C28" s="3"/>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3"/>
      <c r="AB28" s="3"/>
      <c r="AC28" s="3"/>
      <c r="AD28" s="3"/>
      <c r="AE28" s="3"/>
      <c r="AF28" s="3"/>
      <c r="AG28" s="3"/>
      <c r="AH28" s="3"/>
    </row>
    <row r="29" spans="1:34" x14ac:dyDescent="0.3">
      <c r="A29" s="3"/>
      <c r="B29" s="3"/>
      <c r="C29" s="3"/>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3"/>
      <c r="AB29" s="3"/>
      <c r="AC29" s="3"/>
      <c r="AD29" s="3"/>
      <c r="AE29" s="3"/>
      <c r="AF29" s="3"/>
      <c r="AG29" s="3"/>
      <c r="AH29" s="3"/>
    </row>
    <row r="30" spans="1:34" x14ac:dyDescent="0.3">
      <c r="A30" s="3"/>
      <c r="B30" s="3"/>
      <c r="C30" s="3"/>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3"/>
      <c r="AB30" s="3"/>
      <c r="AC30" s="3"/>
      <c r="AD30" s="3"/>
      <c r="AE30" s="3"/>
      <c r="AF30" s="3"/>
      <c r="AG30" s="3"/>
      <c r="AH30" s="3"/>
    </row>
    <row r="31" spans="1:34" x14ac:dyDescent="0.3">
      <c r="A31" s="3"/>
      <c r="B31" s="3"/>
      <c r="C31" s="3"/>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3"/>
      <c r="AB31" s="3"/>
      <c r="AC31" s="3"/>
      <c r="AD31" s="3"/>
      <c r="AE31" s="3"/>
      <c r="AF31" s="3"/>
      <c r="AG31" s="3"/>
      <c r="AH31" s="3"/>
    </row>
    <row r="32" spans="1:34"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3"/>
      <c r="C34" s="3"/>
      <c r="D34" s="228" t="str">
        <f ca="1">D9</f>
        <v>9 - 1</v>
      </c>
      <c r="E34" s="228"/>
      <c r="F34" s="228"/>
      <c r="G34" s="228"/>
      <c r="H34" s="228"/>
      <c r="I34" s="228"/>
      <c r="J34" s="228"/>
      <c r="K34" s="228" t="str">
        <f ca="1">K9</f>
        <v>5 - 13</v>
      </c>
      <c r="L34" s="228"/>
      <c r="M34" s="228"/>
      <c r="N34" s="228"/>
      <c r="O34" s="228"/>
      <c r="P34" s="228"/>
      <c r="Q34" s="228"/>
      <c r="R34" s="228" t="str">
        <f ca="1">R9</f>
        <v>-4 + 3</v>
      </c>
      <c r="S34" s="228"/>
      <c r="T34" s="228"/>
      <c r="U34" s="228"/>
      <c r="V34" s="228"/>
      <c r="W34" s="228"/>
      <c r="X34" s="228"/>
      <c r="Y34" s="228" t="str">
        <f ca="1">Y9</f>
        <v>-2 - 4</v>
      </c>
      <c r="Z34" s="228"/>
      <c r="AA34" s="228"/>
      <c r="AB34" s="228"/>
      <c r="AC34" s="228"/>
      <c r="AD34" s="228"/>
      <c r="AE34" s="228"/>
      <c r="AF34" s="3"/>
      <c r="AG34" s="3"/>
      <c r="AH34" s="3"/>
    </row>
    <row r="35" spans="1:38" ht="15" customHeight="1" x14ac:dyDescent="0.3">
      <c r="A35" s="3"/>
      <c r="B35" s="3"/>
      <c r="C35" s="3"/>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3"/>
      <c r="AG35" s="3"/>
      <c r="AH35" s="3"/>
    </row>
    <row r="36" spans="1:38" ht="15" customHeight="1" x14ac:dyDescent="0.3">
      <c r="A36" s="3"/>
      <c r="B36" s="3"/>
      <c r="C36" s="3"/>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3"/>
      <c r="AG36" s="3"/>
      <c r="AH36" s="3"/>
    </row>
    <row r="37" spans="1:38" ht="15" customHeight="1" x14ac:dyDescent="0.3">
      <c r="A37" s="3"/>
      <c r="B37" s="3"/>
      <c r="C37" s="3"/>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3"/>
      <c r="AG37" s="3"/>
      <c r="AH37" s="3"/>
    </row>
    <row r="38" spans="1:38" x14ac:dyDescent="0.3">
      <c r="A38" s="3"/>
      <c r="B38" s="3"/>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3"/>
      <c r="C39" s="3"/>
      <c r="D39" s="228" t="str">
        <f ca="1">D14</f>
        <v>-3 + 3 - 8</v>
      </c>
      <c r="E39" s="228"/>
      <c r="F39" s="228"/>
      <c r="G39" s="228"/>
      <c r="H39" s="228"/>
      <c r="I39" s="228"/>
      <c r="J39" s="228"/>
      <c r="K39" s="228" t="str">
        <f ca="1">K14</f>
        <v>-3 - 11 - 5</v>
      </c>
      <c r="L39" s="228"/>
      <c r="M39" s="228"/>
      <c r="N39" s="228"/>
      <c r="O39" s="228"/>
      <c r="P39" s="228"/>
      <c r="Q39" s="228"/>
      <c r="R39" s="228" t="str">
        <f ca="1">R14</f>
        <v>-4 + -7</v>
      </c>
      <c r="S39" s="228"/>
      <c r="T39" s="228"/>
      <c r="U39" s="228"/>
      <c r="V39" s="228"/>
      <c r="W39" s="228"/>
      <c r="X39" s="228"/>
      <c r="Y39" s="228" t="str">
        <f ca="1">Y14</f>
        <v>-11 - -3</v>
      </c>
      <c r="Z39" s="228"/>
      <c r="AA39" s="228"/>
      <c r="AB39" s="228"/>
      <c r="AC39" s="228"/>
      <c r="AD39" s="228"/>
      <c r="AE39" s="228"/>
      <c r="AF39" s="3"/>
      <c r="AG39" s="3"/>
      <c r="AH39" s="3"/>
    </row>
    <row r="40" spans="1:38" ht="15" customHeight="1" x14ac:dyDescent="0.3">
      <c r="A40" s="3"/>
      <c r="B40" s="3"/>
      <c r="C40" s="3"/>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3"/>
      <c r="AG40" s="3"/>
      <c r="AH40" s="3"/>
    </row>
    <row r="41" spans="1:38" ht="15" customHeight="1" x14ac:dyDescent="0.3">
      <c r="A41" s="3"/>
      <c r="B41" s="3"/>
      <c r="C41" s="3"/>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3"/>
      <c r="AG41" s="3"/>
      <c r="AH41" s="3"/>
    </row>
    <row r="42" spans="1:38" ht="15" customHeight="1" x14ac:dyDescent="0.3">
      <c r="A42" s="3"/>
      <c r="B42" s="3"/>
      <c r="C42" s="3"/>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28" t="str">
        <f ca="1">D19</f>
        <v>-2 - -7</v>
      </c>
      <c r="E44" s="228"/>
      <c r="F44" s="228"/>
      <c r="G44" s="228"/>
      <c r="H44" s="228"/>
      <c r="I44" s="228"/>
      <c r="J44" s="228"/>
      <c r="K44" s="228" t="str">
        <f ca="1">K19</f>
        <v>-5 + -4 - -8</v>
      </c>
      <c r="L44" s="228"/>
      <c r="M44" s="228"/>
      <c r="N44" s="228"/>
      <c r="O44" s="228"/>
      <c r="P44" s="228"/>
      <c r="Q44" s="228"/>
      <c r="R44" s="228" t="str">
        <f ca="1">R19</f>
        <v>-2.8 + 7.1</v>
      </c>
      <c r="S44" s="228"/>
      <c r="T44" s="228"/>
      <c r="U44" s="228"/>
      <c r="V44" s="228"/>
      <c r="W44" s="228"/>
      <c r="X44" s="228"/>
      <c r="Y44" s="228" t="str">
        <f ca="1">Y19</f>
        <v>-4.1 - 2.9</v>
      </c>
      <c r="Z44" s="228"/>
      <c r="AA44" s="228"/>
      <c r="AB44" s="228"/>
      <c r="AC44" s="228"/>
      <c r="AD44" s="228"/>
      <c r="AE44" s="228"/>
      <c r="AF44" s="3"/>
      <c r="AG44" s="3"/>
      <c r="AH44" s="3"/>
    </row>
    <row r="45" spans="1:38" ht="15" customHeight="1" x14ac:dyDescent="0.3">
      <c r="A45" s="3"/>
      <c r="B45" s="3"/>
      <c r="C45" s="3"/>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3"/>
      <c r="AG45" s="3"/>
      <c r="AH45" s="3"/>
    </row>
    <row r="46" spans="1:38" ht="15" customHeight="1" x14ac:dyDescent="0.3">
      <c r="A46" s="3"/>
      <c r="B46" s="3"/>
      <c r="C46" s="3"/>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3"/>
      <c r="AG46" s="3"/>
      <c r="AH46" s="3"/>
    </row>
    <row r="47" spans="1:38" ht="15" customHeight="1" x14ac:dyDescent="0.3">
      <c r="A47" s="3"/>
      <c r="B47" s="3"/>
      <c r="C47" s="3"/>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Adding and Subtracting Using Directed Numbers II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x14ac:dyDescent="0.3">
      <c r="A58" s="3"/>
      <c r="B58" s="3"/>
      <c r="C58" s="1"/>
      <c r="D58" s="230">
        <f ca="1">E8-F8</f>
        <v>8</v>
      </c>
      <c r="E58" s="230"/>
      <c r="F58" s="230"/>
      <c r="G58" s="230"/>
      <c r="H58" s="230"/>
      <c r="I58" s="230"/>
      <c r="J58" s="230"/>
      <c r="K58" s="230">
        <f ca="1">L8-M8</f>
        <v>-8</v>
      </c>
      <c r="L58" s="230"/>
      <c r="M58" s="230"/>
      <c r="N58" s="230"/>
      <c r="O58" s="230"/>
      <c r="P58" s="230"/>
      <c r="Q58" s="230"/>
      <c r="R58" s="230">
        <f ca="1">S8+T8</f>
        <v>-1</v>
      </c>
      <c r="S58" s="230"/>
      <c r="T58" s="230"/>
      <c r="U58" s="230"/>
      <c r="V58" s="230"/>
      <c r="W58" s="230"/>
      <c r="X58" s="230"/>
      <c r="Y58" s="230">
        <f ca="1">Z8-AA8</f>
        <v>-6</v>
      </c>
      <c r="Z58" s="230"/>
      <c r="AA58" s="230"/>
      <c r="AB58" s="230"/>
      <c r="AC58" s="230"/>
      <c r="AD58" s="230"/>
      <c r="AE58" s="230"/>
      <c r="AF58" s="1"/>
      <c r="AG58" s="3"/>
      <c r="AH58" s="3"/>
    </row>
    <row r="59" spans="1:34"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x14ac:dyDescent="0.3">
      <c r="A63" s="3"/>
      <c r="B63" s="3"/>
      <c r="C63" s="1"/>
      <c r="D63" s="230">
        <f ca="1">E13+F13-G13</f>
        <v>-8</v>
      </c>
      <c r="E63" s="230"/>
      <c r="F63" s="230"/>
      <c r="G63" s="230"/>
      <c r="H63" s="230"/>
      <c r="I63" s="230"/>
      <c r="J63" s="230"/>
      <c r="K63" s="230">
        <f ca="1">L13-M13-N13</f>
        <v>-19</v>
      </c>
      <c r="L63" s="230"/>
      <c r="M63" s="230"/>
      <c r="N63" s="230"/>
      <c r="O63" s="230"/>
      <c r="P63" s="230"/>
      <c r="Q63" s="230"/>
      <c r="R63" s="230">
        <f ca="1">S13+T13</f>
        <v>-11</v>
      </c>
      <c r="S63" s="230"/>
      <c r="T63" s="230"/>
      <c r="U63" s="230"/>
      <c r="V63" s="230"/>
      <c r="W63" s="230"/>
      <c r="X63" s="230"/>
      <c r="Y63" s="230">
        <f ca="1">Z13-AA13</f>
        <v>-8</v>
      </c>
      <c r="Z63" s="230"/>
      <c r="AA63" s="230"/>
      <c r="AB63" s="230"/>
      <c r="AC63" s="230"/>
      <c r="AD63" s="230"/>
      <c r="AE63" s="230"/>
      <c r="AF63" s="1"/>
      <c r="AG63" s="3"/>
      <c r="AH63" s="3"/>
    </row>
    <row r="64" spans="1:34"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x14ac:dyDescent="0.3">
      <c r="A68" s="3"/>
      <c r="B68" s="3"/>
      <c r="C68" s="1"/>
      <c r="D68" s="230">
        <f ca="1">E18-F18</f>
        <v>5</v>
      </c>
      <c r="E68" s="230"/>
      <c r="F68" s="230"/>
      <c r="G68" s="230"/>
      <c r="H68" s="230"/>
      <c r="I68" s="230"/>
      <c r="J68" s="230"/>
      <c r="K68" s="230">
        <f ca="1">L18+M18-N18</f>
        <v>-1</v>
      </c>
      <c r="L68" s="230"/>
      <c r="M68" s="230"/>
      <c r="N68" s="230"/>
      <c r="O68" s="230"/>
      <c r="P68" s="230"/>
      <c r="Q68" s="230"/>
      <c r="R68" s="230">
        <f ca="1">S18+T18</f>
        <v>4.3</v>
      </c>
      <c r="S68" s="230"/>
      <c r="T68" s="230"/>
      <c r="U68" s="230"/>
      <c r="V68" s="230"/>
      <c r="W68" s="230"/>
      <c r="X68" s="230"/>
      <c r="Y68" s="230">
        <f ca="1">Z18-AA18</f>
        <v>-7</v>
      </c>
      <c r="Z68" s="230"/>
      <c r="AA68" s="230"/>
      <c r="AB68" s="230"/>
      <c r="AC68" s="230"/>
      <c r="AD68" s="230"/>
      <c r="AE68" s="230"/>
      <c r="AF68" s="1"/>
      <c r="AG68" s="3"/>
      <c r="AH68" s="3"/>
    </row>
    <row r="69" spans="1:34"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Adding and Subtracting Using Directed Numbers II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8</v>
      </c>
      <c r="E83" s="230"/>
      <c r="F83" s="230"/>
      <c r="G83" s="230"/>
      <c r="H83" s="230"/>
      <c r="I83" s="230"/>
      <c r="J83" s="230"/>
      <c r="K83" s="230">
        <f ca="1">K58</f>
        <v>-8</v>
      </c>
      <c r="L83" s="230"/>
      <c r="M83" s="230"/>
      <c r="N83" s="230"/>
      <c r="O83" s="230"/>
      <c r="P83" s="230"/>
      <c r="Q83" s="230"/>
      <c r="R83" s="230">
        <f ca="1">R58</f>
        <v>-1</v>
      </c>
      <c r="S83" s="230"/>
      <c r="T83" s="230"/>
      <c r="U83" s="230"/>
      <c r="V83" s="230"/>
      <c r="W83" s="230"/>
      <c r="X83" s="230"/>
      <c r="Y83" s="230">
        <f ca="1">Y58</f>
        <v>-6</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-8</v>
      </c>
      <c r="E88" s="230"/>
      <c r="F88" s="230"/>
      <c r="G88" s="230"/>
      <c r="H88" s="230"/>
      <c r="I88" s="230"/>
      <c r="J88" s="230"/>
      <c r="K88" s="230">
        <f ca="1">K63</f>
        <v>-19</v>
      </c>
      <c r="L88" s="230"/>
      <c r="M88" s="230"/>
      <c r="N88" s="230"/>
      <c r="O88" s="230"/>
      <c r="P88" s="230"/>
      <c r="Q88" s="230"/>
      <c r="R88" s="230">
        <f ca="1">R63</f>
        <v>-11</v>
      </c>
      <c r="S88" s="230"/>
      <c r="T88" s="230"/>
      <c r="U88" s="230"/>
      <c r="V88" s="230"/>
      <c r="W88" s="230"/>
      <c r="X88" s="230"/>
      <c r="Y88" s="230">
        <f ca="1">Y63</f>
        <v>-8</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5</v>
      </c>
      <c r="E93" s="230"/>
      <c r="F93" s="230"/>
      <c r="G93" s="230"/>
      <c r="H93" s="230"/>
      <c r="I93" s="230"/>
      <c r="J93" s="230"/>
      <c r="K93" s="230">
        <f ca="1">K68</f>
        <v>-1</v>
      </c>
      <c r="L93" s="230"/>
      <c r="M93" s="230"/>
      <c r="N93" s="230"/>
      <c r="O93" s="230"/>
      <c r="P93" s="230"/>
      <c r="Q93" s="230"/>
      <c r="R93" s="230">
        <f ca="1">R68</f>
        <v>4.3</v>
      </c>
      <c r="S93" s="230"/>
      <c r="T93" s="230"/>
      <c r="U93" s="230"/>
      <c r="V93" s="230"/>
      <c r="W93" s="230"/>
      <c r="X93" s="230"/>
      <c r="Y93" s="230">
        <f ca="1">Y68</f>
        <v>-7</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qk7M75JP7rXApNiPitwcj+NmhriNbiwm+YiEra0gUMTg8ctNqD7Z9TI4J9F1iuTzfeqCtQqri8drdligHCcEjA==" saltValue="PHoXL0HS5olmKG9WXiRYyg==" spinCount="100000" sheet="1" objects="1" scenarios="1"/>
  <mergeCells count="52">
    <mergeCell ref="D14:J17"/>
    <mergeCell ref="K14:Q17"/>
    <mergeCell ref="R14:X17"/>
    <mergeCell ref="Y14:AE17"/>
    <mergeCell ref="D19:J22"/>
    <mergeCell ref="K19:Q22"/>
    <mergeCell ref="R19:X22"/>
    <mergeCell ref="Y19:AE22"/>
    <mergeCell ref="D2:Z6"/>
    <mergeCell ref="D9:J12"/>
    <mergeCell ref="K9:Q12"/>
    <mergeCell ref="R9:X12"/>
    <mergeCell ref="Y9:AE12"/>
    <mergeCell ref="D27:Z31"/>
    <mergeCell ref="D39:J42"/>
    <mergeCell ref="K39:Q42"/>
    <mergeCell ref="R39:X42"/>
    <mergeCell ref="Y39:AE42"/>
    <mergeCell ref="D34:J37"/>
    <mergeCell ref="K34:Q37"/>
    <mergeCell ref="R34:X37"/>
    <mergeCell ref="Y34:AE37"/>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Y63:AE66"/>
    <mergeCell ref="D68:J71"/>
    <mergeCell ref="K68:Q71"/>
    <mergeCell ref="R68:X71"/>
    <mergeCell ref="Y68:AE71"/>
    <mergeCell ref="D93:J96"/>
    <mergeCell ref="K93:Q96"/>
    <mergeCell ref="R93:X96"/>
    <mergeCell ref="Y93:AE96"/>
    <mergeCell ref="D76:Z80"/>
    <mergeCell ref="D88:J91"/>
    <mergeCell ref="K88:Q91"/>
    <mergeCell ref="R88:X91"/>
    <mergeCell ref="Y88:AE91"/>
  </mergeCells>
  <hyperlinks>
    <hyperlink ref="A1" location="Contents!A1" display="Go Back" xr:uid="{00000000-0004-0000-0400-000000000000}"/>
  </hyperlink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tint="0.79998168889431442"/>
  </sheetPr>
  <dimension ref="A1:AL104"/>
  <sheetViews>
    <sheetView zoomScaleNormal="100" workbookViewId="0"/>
  </sheetViews>
  <sheetFormatPr defaultColWidth="2.88671875" defaultRowHeight="14.4" x14ac:dyDescent="0.3"/>
  <cols>
    <col min="1" max="2" width="1.33203125" customWidth="1"/>
    <col min="7" max="8" width="2.88671875" customWidth="1"/>
    <col min="16" max="16" width="4" bestFit="1" customWidth="1"/>
    <col min="20" max="22" width="3" bestFit="1" customWidth="1"/>
    <col min="30" max="30" width="4" bestFit="1" customWidth="1"/>
  </cols>
  <sheetData>
    <row r="1" spans="1:34"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4" x14ac:dyDescent="0.3">
      <c r="A2" s="3"/>
      <c r="B2" s="3"/>
      <c r="C2" s="3"/>
      <c r="D2" s="239" t="s">
        <v>44</v>
      </c>
      <c r="E2" s="239"/>
      <c r="F2" s="239"/>
      <c r="G2" s="239"/>
      <c r="H2" s="239"/>
      <c r="I2" s="239"/>
      <c r="J2" s="239"/>
      <c r="K2" s="239"/>
      <c r="L2" s="239"/>
      <c r="M2" s="239"/>
      <c r="N2" s="239"/>
      <c r="O2" s="239"/>
      <c r="P2" s="239"/>
      <c r="Q2" s="239"/>
      <c r="R2" s="239"/>
      <c r="S2" s="239"/>
      <c r="T2" s="239"/>
      <c r="U2" s="239"/>
      <c r="V2" s="239"/>
      <c r="W2" s="239"/>
      <c r="X2" s="239"/>
      <c r="Y2" s="239"/>
      <c r="Z2" s="239"/>
      <c r="AA2" s="3"/>
      <c r="AB2" s="3"/>
      <c r="AC2" s="3"/>
      <c r="AD2" s="3"/>
      <c r="AE2" s="3"/>
      <c r="AF2" s="3"/>
      <c r="AG2" s="3"/>
      <c r="AH2" s="3"/>
    </row>
    <row r="3" spans="1:34" x14ac:dyDescent="0.3">
      <c r="A3" s="3"/>
      <c r="B3" s="3"/>
      <c r="C3" s="3"/>
      <c r="D3" s="239"/>
      <c r="E3" s="239"/>
      <c r="F3" s="239"/>
      <c r="G3" s="239"/>
      <c r="H3" s="239"/>
      <c r="I3" s="239"/>
      <c r="J3" s="239"/>
      <c r="K3" s="239"/>
      <c r="L3" s="239"/>
      <c r="M3" s="239"/>
      <c r="N3" s="239"/>
      <c r="O3" s="239"/>
      <c r="P3" s="239"/>
      <c r="Q3" s="239"/>
      <c r="R3" s="239"/>
      <c r="S3" s="239"/>
      <c r="T3" s="239"/>
      <c r="U3" s="239"/>
      <c r="V3" s="239"/>
      <c r="W3" s="239"/>
      <c r="X3" s="239"/>
      <c r="Y3" s="239"/>
      <c r="Z3" s="239"/>
      <c r="AA3" s="3"/>
      <c r="AB3" s="3"/>
      <c r="AC3" s="3"/>
      <c r="AD3" s="3"/>
      <c r="AE3" s="3"/>
      <c r="AF3" s="3"/>
      <c r="AG3" s="3"/>
      <c r="AH3" s="3"/>
    </row>
    <row r="4" spans="1:34" x14ac:dyDescent="0.3">
      <c r="A4" s="3"/>
      <c r="B4" s="3"/>
      <c r="C4" s="3"/>
      <c r="D4" s="239"/>
      <c r="E4" s="239"/>
      <c r="F4" s="239"/>
      <c r="G4" s="239"/>
      <c r="H4" s="239"/>
      <c r="I4" s="239"/>
      <c r="J4" s="239"/>
      <c r="K4" s="239"/>
      <c r="L4" s="239"/>
      <c r="M4" s="239"/>
      <c r="N4" s="239"/>
      <c r="O4" s="239"/>
      <c r="P4" s="239"/>
      <c r="Q4" s="239"/>
      <c r="R4" s="239"/>
      <c r="S4" s="239"/>
      <c r="T4" s="239"/>
      <c r="U4" s="239"/>
      <c r="V4" s="239"/>
      <c r="W4" s="239"/>
      <c r="X4" s="239"/>
      <c r="Y4" s="239"/>
      <c r="Z4" s="239"/>
      <c r="AA4" s="3"/>
      <c r="AB4" s="3"/>
      <c r="AC4" s="3"/>
      <c r="AD4" s="3"/>
      <c r="AE4" s="3"/>
      <c r="AF4" s="3"/>
      <c r="AG4" s="3"/>
      <c r="AH4" s="3"/>
    </row>
    <row r="5" spans="1:34" x14ac:dyDescent="0.3">
      <c r="A5" s="3"/>
      <c r="B5" s="3"/>
      <c r="C5" s="3"/>
      <c r="D5" s="239"/>
      <c r="E5" s="239"/>
      <c r="F5" s="239"/>
      <c r="G5" s="239"/>
      <c r="H5" s="239"/>
      <c r="I5" s="239"/>
      <c r="J5" s="239"/>
      <c r="K5" s="239"/>
      <c r="L5" s="239"/>
      <c r="M5" s="239"/>
      <c r="N5" s="239"/>
      <c r="O5" s="239"/>
      <c r="P5" s="239"/>
      <c r="Q5" s="239"/>
      <c r="R5" s="239"/>
      <c r="S5" s="239"/>
      <c r="T5" s="239"/>
      <c r="U5" s="239"/>
      <c r="V5" s="239"/>
      <c r="W5" s="239"/>
      <c r="X5" s="239"/>
      <c r="Y5" s="239"/>
      <c r="Z5" s="239"/>
      <c r="AA5" s="3"/>
      <c r="AB5" s="3"/>
      <c r="AC5" s="3"/>
      <c r="AD5" s="3"/>
      <c r="AE5" s="3"/>
      <c r="AF5" s="3"/>
      <c r="AG5" s="3"/>
      <c r="AH5" s="3"/>
    </row>
    <row r="6" spans="1:34" x14ac:dyDescent="0.3">
      <c r="A6" s="3"/>
      <c r="B6" s="3"/>
      <c r="C6" s="3"/>
      <c r="D6" s="239"/>
      <c r="E6" s="239"/>
      <c r="F6" s="239"/>
      <c r="G6" s="239"/>
      <c r="H6" s="239"/>
      <c r="I6" s="239"/>
      <c r="J6" s="239"/>
      <c r="K6" s="239"/>
      <c r="L6" s="239"/>
      <c r="M6" s="239"/>
      <c r="N6" s="239"/>
      <c r="O6" s="239"/>
      <c r="P6" s="239"/>
      <c r="Q6" s="239"/>
      <c r="R6" s="239"/>
      <c r="S6" s="239"/>
      <c r="T6" s="239"/>
      <c r="U6" s="239"/>
      <c r="V6" s="239"/>
      <c r="W6" s="239"/>
      <c r="X6" s="239"/>
      <c r="Y6" s="239"/>
      <c r="Z6" s="239"/>
      <c r="AA6" s="3"/>
      <c r="AB6" s="3"/>
      <c r="AC6" s="3"/>
      <c r="AD6" s="3"/>
      <c r="AE6" s="3"/>
      <c r="AF6" s="3"/>
      <c r="AG6" s="3"/>
      <c r="AH6" s="3"/>
    </row>
    <row r="7" spans="1:34" x14ac:dyDescent="0.3">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x14ac:dyDescent="0.3">
      <c r="A8" s="3"/>
      <c r="B8" s="9" t="s">
        <v>241</v>
      </c>
      <c r="C8" s="3"/>
      <c r="D8" s="240" t="s">
        <v>240</v>
      </c>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3"/>
      <c r="AG8" s="3"/>
      <c r="AH8" s="3"/>
    </row>
    <row r="9" spans="1:34" x14ac:dyDescent="0.3">
      <c r="A9" s="3"/>
      <c r="B9" s="9" t="s">
        <v>242</v>
      </c>
      <c r="C9" s="3"/>
      <c r="D9" s="5" t="s">
        <v>0</v>
      </c>
      <c r="E9" s="8">
        <f ca="1">RANDBETWEEN(1,1)</f>
        <v>1</v>
      </c>
      <c r="F9" s="8">
        <f ca="1">IF(GCD(E9,G9)=1,G9,G9-1)</f>
        <v>2</v>
      </c>
      <c r="G9" s="8">
        <f ca="1">RANDBETWEEN(2,3)</f>
        <v>2</v>
      </c>
      <c r="H9" s="8">
        <f ca="1">RANDBETWEEN(2,3)</f>
        <v>3</v>
      </c>
      <c r="I9" s="8">
        <f ca="1">IF(GCD(H9,J9)=1,J9,J9-1)</f>
        <v>5</v>
      </c>
      <c r="J9" s="8">
        <f ca="1">RANDBETWEEN(4,6)</f>
        <v>5</v>
      </c>
      <c r="K9" s="5" t="s">
        <v>1</v>
      </c>
      <c r="L9" s="8">
        <f ca="1">RANDBETWEEN(2,3)</f>
        <v>3</v>
      </c>
      <c r="M9" s="8">
        <f ca="1">IF(GCD(L9,N9)=1,N9,N9-1)</f>
        <v>4</v>
      </c>
      <c r="N9" s="8">
        <f ca="1">RANDBETWEEN(4,8)</f>
        <v>4</v>
      </c>
      <c r="O9" s="8">
        <f ca="1">RANDBETWEEN(2,6)</f>
        <v>6</v>
      </c>
      <c r="P9" s="8">
        <f ca="1">IF(GCD(O9,Q9)=1,Q9,Q9-1)</f>
        <v>7</v>
      </c>
      <c r="Q9" s="8">
        <f ca="1">RANDBETWEEN(7,10)</f>
        <v>8</v>
      </c>
      <c r="R9" s="5" t="s">
        <v>2</v>
      </c>
      <c r="S9" s="8">
        <f ca="1">RANDBETWEEN(3,5)</f>
        <v>5</v>
      </c>
      <c r="T9" s="8">
        <f ca="1">IF(GCD(S9,U9)=1,U9,U9-1)</f>
        <v>9</v>
      </c>
      <c r="U9" s="8">
        <f ca="1">RANDBETWEEN(6,12)</f>
        <v>9</v>
      </c>
      <c r="V9" s="8">
        <f ca="1">RANDBETWEEN(5,9)</f>
        <v>7</v>
      </c>
      <c r="W9" s="8">
        <f ca="1">IF(GCD(V9,X9)=1,X9,X9-1)</f>
        <v>13</v>
      </c>
      <c r="X9" s="8">
        <f ca="1">RANDBETWEEN(10,15)</f>
        <v>14</v>
      </c>
      <c r="Y9" s="5" t="s">
        <v>3</v>
      </c>
      <c r="Z9" s="8">
        <f ca="1">RANDBETWEEN(3,6)</f>
        <v>3</v>
      </c>
      <c r="AA9" s="8">
        <f ca="1">IF(GCD(Z9,AB9)=1,AB9,AB9-1)</f>
        <v>8</v>
      </c>
      <c r="AB9" s="8">
        <f ca="1">RANDBETWEEN(7,15)</f>
        <v>8</v>
      </c>
      <c r="AC9" s="8">
        <f ca="1">RANDBETWEEN(5,9)</f>
        <v>7</v>
      </c>
      <c r="AD9" s="8">
        <f ca="1">IF(GCD(AC9,AE9)=1,AE9,AE9-1)</f>
        <v>20</v>
      </c>
      <c r="AE9" s="8">
        <f ca="1">RANDBETWEEN(18,25)</f>
        <v>20</v>
      </c>
      <c r="AF9" s="3"/>
      <c r="AG9" s="3"/>
      <c r="AH9" s="3"/>
    </row>
    <row r="10" spans="1:34" ht="11.4" customHeight="1" x14ac:dyDescent="0.3">
      <c r="A10" s="3"/>
      <c r="B10" s="3"/>
      <c r="C10" s="3"/>
      <c r="D10" s="51"/>
      <c r="E10" s="220">
        <f ca="1">E9</f>
        <v>1</v>
      </c>
      <c r="F10" s="220"/>
      <c r="G10" s="51"/>
      <c r="H10" s="51"/>
      <c r="I10" s="220">
        <f ca="1">H9</f>
        <v>3</v>
      </c>
      <c r="J10" s="220"/>
      <c r="K10" s="51"/>
      <c r="L10" s="220">
        <f ca="1">L9</f>
        <v>3</v>
      </c>
      <c r="M10" s="220"/>
      <c r="N10" s="51"/>
      <c r="O10" s="51"/>
      <c r="P10" s="220">
        <f ca="1">O9</f>
        <v>6</v>
      </c>
      <c r="Q10" s="220"/>
      <c r="R10" s="51"/>
      <c r="S10" s="220">
        <f ca="1">S9</f>
        <v>5</v>
      </c>
      <c r="T10" s="220"/>
      <c r="U10" s="51"/>
      <c r="V10" s="51"/>
      <c r="W10" s="220">
        <f ca="1">V9</f>
        <v>7</v>
      </c>
      <c r="X10" s="220"/>
      <c r="Y10" s="51"/>
      <c r="Z10" s="220">
        <f ca="1">Z9</f>
        <v>3</v>
      </c>
      <c r="AA10" s="220"/>
      <c r="AB10" s="51"/>
      <c r="AC10" s="51"/>
      <c r="AD10" s="220">
        <f ca="1">AC9</f>
        <v>7</v>
      </c>
      <c r="AE10" s="220"/>
      <c r="AF10" s="3"/>
      <c r="AG10" s="3"/>
      <c r="AH10" s="3"/>
    </row>
    <row r="11" spans="1:34" ht="11.4" customHeight="1" thickBot="1" x14ac:dyDescent="0.35">
      <c r="A11" s="3"/>
      <c r="B11" s="3"/>
      <c r="C11" s="3"/>
      <c r="D11" s="51"/>
      <c r="E11" s="221"/>
      <c r="F11" s="221"/>
      <c r="G11" s="217" t="str">
        <f ca="1">INDEX($B$8:$B$9,RANDBETWEEN(1,2))</f>
        <v>&gt;</v>
      </c>
      <c r="H11" s="217"/>
      <c r="I11" s="221"/>
      <c r="J11" s="221"/>
      <c r="K11" s="51"/>
      <c r="L11" s="221"/>
      <c r="M11" s="221"/>
      <c r="N11" s="217" t="str">
        <f ca="1">INDEX($B$8:$B$9,RANDBETWEEN(1,2))</f>
        <v>&lt;</v>
      </c>
      <c r="O11" s="217"/>
      <c r="P11" s="221"/>
      <c r="Q11" s="221"/>
      <c r="R11" s="51"/>
      <c r="S11" s="221"/>
      <c r="T11" s="221"/>
      <c r="U11" s="217" t="str">
        <f ca="1">INDEX($B$8:$B$9,RANDBETWEEN(1,2))</f>
        <v>&gt;</v>
      </c>
      <c r="V11" s="217"/>
      <c r="W11" s="221"/>
      <c r="X11" s="221"/>
      <c r="Y11" s="51"/>
      <c r="Z11" s="221"/>
      <c r="AA11" s="221"/>
      <c r="AB11" s="217" t="str">
        <f ca="1">INDEX($B$8:$B$9,RANDBETWEEN(1,2))</f>
        <v>&gt;</v>
      </c>
      <c r="AC11" s="217"/>
      <c r="AD11" s="221"/>
      <c r="AE11" s="221"/>
      <c r="AF11" s="3"/>
      <c r="AG11" s="3"/>
      <c r="AH11" s="3"/>
    </row>
    <row r="12" spans="1:34" ht="11.4" customHeight="1" x14ac:dyDescent="0.3">
      <c r="A12" s="3"/>
      <c r="B12" s="3"/>
      <c r="C12" s="3"/>
      <c r="D12" s="51"/>
      <c r="E12" s="224">
        <f ca="1">F9</f>
        <v>2</v>
      </c>
      <c r="F12" s="224"/>
      <c r="G12" s="217"/>
      <c r="H12" s="217"/>
      <c r="I12" s="224">
        <f ca="1">I9</f>
        <v>5</v>
      </c>
      <c r="J12" s="224"/>
      <c r="K12" s="51"/>
      <c r="L12" s="224">
        <f ca="1">M9</f>
        <v>4</v>
      </c>
      <c r="M12" s="224"/>
      <c r="N12" s="217"/>
      <c r="O12" s="217"/>
      <c r="P12" s="224">
        <f ca="1">P9</f>
        <v>7</v>
      </c>
      <c r="Q12" s="224"/>
      <c r="R12" s="51"/>
      <c r="S12" s="224">
        <f ca="1">T9</f>
        <v>9</v>
      </c>
      <c r="T12" s="224"/>
      <c r="U12" s="217"/>
      <c r="V12" s="217"/>
      <c r="W12" s="224">
        <f ca="1">W9</f>
        <v>13</v>
      </c>
      <c r="X12" s="224"/>
      <c r="Y12" s="51"/>
      <c r="Z12" s="224">
        <f ca="1">AA9</f>
        <v>8</v>
      </c>
      <c r="AA12" s="224"/>
      <c r="AB12" s="217"/>
      <c r="AC12" s="217"/>
      <c r="AD12" s="224">
        <f ca="1">AD9</f>
        <v>20</v>
      </c>
      <c r="AE12" s="224"/>
      <c r="AF12" s="3"/>
      <c r="AG12" s="3"/>
      <c r="AH12" s="3"/>
    </row>
    <row r="13" spans="1:34" ht="11.4" customHeight="1" x14ac:dyDescent="0.3">
      <c r="A13" s="6"/>
      <c r="B13" s="6"/>
      <c r="C13" s="3"/>
      <c r="D13" s="51"/>
      <c r="E13" s="217"/>
      <c r="F13" s="217"/>
      <c r="G13" s="51"/>
      <c r="H13" s="51"/>
      <c r="I13" s="217"/>
      <c r="J13" s="217"/>
      <c r="K13" s="51"/>
      <c r="L13" s="217"/>
      <c r="M13" s="217"/>
      <c r="N13" s="51"/>
      <c r="O13" s="51"/>
      <c r="P13" s="217"/>
      <c r="Q13" s="217"/>
      <c r="R13" s="51"/>
      <c r="S13" s="217"/>
      <c r="T13" s="217"/>
      <c r="U13" s="51"/>
      <c r="V13" s="51"/>
      <c r="W13" s="217"/>
      <c r="X13" s="217"/>
      <c r="Y13" s="51"/>
      <c r="Z13" s="217"/>
      <c r="AA13" s="217"/>
      <c r="AB13" s="51"/>
      <c r="AC13" s="51"/>
      <c r="AD13" s="217"/>
      <c r="AE13" s="217"/>
      <c r="AF13" s="3"/>
      <c r="AG13" s="3"/>
      <c r="AH13" s="3"/>
    </row>
    <row r="14" spans="1:34" ht="14.4" customHeight="1" x14ac:dyDescent="0.3">
      <c r="A14" s="6"/>
      <c r="B14" s="6"/>
      <c r="C14" s="3"/>
      <c r="D14" s="240" t="s">
        <v>243</v>
      </c>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3"/>
      <c r="AG14" s="3"/>
      <c r="AH14" s="3"/>
    </row>
    <row r="15" spans="1:34" x14ac:dyDescent="0.3">
      <c r="A15" s="9"/>
      <c r="B15" s="9"/>
      <c r="C15" s="9"/>
      <c r="D15" s="5" t="s">
        <v>4</v>
      </c>
      <c r="E15" s="8" t="str">
        <f ca="1">INDEX($A$16:$A$30,RANDBETWEEN(1,2))</f>
        <v>½</v>
      </c>
      <c r="F15" s="8" t="str">
        <f ca="1">INDEX($A$16:$A$30,RANDBETWEEN(3,4))</f>
        <v>⅓</v>
      </c>
      <c r="G15" s="8" t="str">
        <f ca="1">INDEX($A$16:$A$30,RANDBETWEEN(5,6))</f>
        <v>⅙</v>
      </c>
      <c r="H15" s="8"/>
      <c r="I15" s="5"/>
      <c r="J15" s="5"/>
      <c r="K15" s="5"/>
      <c r="L15" s="5"/>
      <c r="M15" s="5"/>
      <c r="N15" s="5"/>
      <c r="O15" s="5"/>
      <c r="P15" s="5"/>
      <c r="Q15" s="5"/>
      <c r="R15" s="5" t="s">
        <v>5</v>
      </c>
      <c r="S15" s="8" t="str">
        <f ca="1">INDEX($A$16:$A$30,RANDBETWEEN(7,8))</f>
        <v>⅔</v>
      </c>
      <c r="T15" s="8" t="str">
        <f ca="1">INDEX($A$16:$A$30,RANDBETWEEN(1,2))</f>
        <v>½</v>
      </c>
      <c r="U15" s="8" t="str">
        <f ca="1">INDEX($A$16:$A$30,RANDBETWEEN(13,15))</f>
        <v>⅜</v>
      </c>
      <c r="V15" s="5"/>
      <c r="W15" s="5"/>
      <c r="X15" s="5"/>
      <c r="Y15" s="5"/>
      <c r="Z15" s="5"/>
      <c r="AA15" s="5"/>
      <c r="AB15" s="5"/>
      <c r="AC15" s="5"/>
      <c r="AD15" s="5"/>
      <c r="AE15" s="5"/>
      <c r="AF15" s="3"/>
      <c r="AG15" s="3"/>
      <c r="AH15" s="3"/>
    </row>
    <row r="16" spans="1:34" ht="11.4" customHeight="1" x14ac:dyDescent="0.3">
      <c r="A16" s="9" t="s">
        <v>154</v>
      </c>
      <c r="B16" s="9">
        <v>1</v>
      </c>
      <c r="C16" s="9">
        <v>4</v>
      </c>
      <c r="D16" s="51"/>
      <c r="E16" s="220">
        <f ca="1">VLOOKUP(E15,$A$16:$C$31,2,FALSE)</f>
        <v>1</v>
      </c>
      <c r="F16" s="220"/>
      <c r="G16" s="51"/>
      <c r="H16" s="51"/>
      <c r="I16" s="220">
        <f ca="1">VLOOKUP(F15,$A$16:$C$31,2,FALSE)</f>
        <v>1</v>
      </c>
      <c r="J16" s="220"/>
      <c r="K16" s="51"/>
      <c r="L16" s="51"/>
      <c r="M16" s="220">
        <f ca="1">VLOOKUP(G15,$A$16:$C$31,2,FALSE)</f>
        <v>1</v>
      </c>
      <c r="N16" s="220"/>
      <c r="O16" s="51"/>
      <c r="P16" s="51"/>
      <c r="Q16" s="51"/>
      <c r="R16" s="51"/>
      <c r="S16" s="220">
        <f ca="1">VLOOKUP(S15,$A$16:$C$31,2,FALSE)</f>
        <v>2</v>
      </c>
      <c r="T16" s="220"/>
      <c r="U16" s="51"/>
      <c r="V16" s="51"/>
      <c r="W16" s="220">
        <f ca="1">VLOOKUP(T15,$A$16:$C$31,2,FALSE)</f>
        <v>1</v>
      </c>
      <c r="X16" s="220"/>
      <c r="Y16" s="51"/>
      <c r="Z16" s="51"/>
      <c r="AA16" s="220">
        <f ca="1">VLOOKUP(U15,$A$16:$C$31,2,FALSE)</f>
        <v>3</v>
      </c>
      <c r="AB16" s="220"/>
      <c r="AC16" s="51"/>
      <c r="AD16" s="51"/>
      <c r="AE16" s="51"/>
      <c r="AF16" s="3"/>
      <c r="AG16" s="3"/>
      <c r="AH16" s="3"/>
    </row>
    <row r="17" spans="1:34" ht="11.4" customHeight="1" thickBot="1" x14ac:dyDescent="0.35">
      <c r="A17" s="9" t="s">
        <v>155</v>
      </c>
      <c r="B17" s="9">
        <v>1</v>
      </c>
      <c r="C17" s="9">
        <v>2</v>
      </c>
      <c r="D17" s="51"/>
      <c r="E17" s="221"/>
      <c r="F17" s="221"/>
      <c r="G17" s="217" t="s">
        <v>244</v>
      </c>
      <c r="H17" s="51"/>
      <c r="I17" s="221"/>
      <c r="J17" s="221"/>
      <c r="K17" s="217" t="s">
        <v>244</v>
      </c>
      <c r="L17" s="51"/>
      <c r="M17" s="221"/>
      <c r="N17" s="221"/>
      <c r="O17" s="51"/>
      <c r="P17" s="51"/>
      <c r="Q17" s="51"/>
      <c r="R17" s="51"/>
      <c r="S17" s="221"/>
      <c r="T17" s="221"/>
      <c r="U17" s="217" t="s">
        <v>244</v>
      </c>
      <c r="V17" s="51"/>
      <c r="W17" s="221"/>
      <c r="X17" s="221"/>
      <c r="Y17" s="217" t="s">
        <v>244</v>
      </c>
      <c r="Z17" s="51"/>
      <c r="AA17" s="221"/>
      <c r="AB17" s="221"/>
      <c r="AC17" s="51"/>
      <c r="AD17" s="51"/>
      <c r="AE17" s="51"/>
      <c r="AF17" s="3"/>
      <c r="AG17" s="3"/>
      <c r="AH17" s="3"/>
    </row>
    <row r="18" spans="1:34" ht="11.4" customHeight="1" x14ac:dyDescent="0.3">
      <c r="A18" s="9" t="s">
        <v>157</v>
      </c>
      <c r="B18" s="9">
        <v>1</v>
      </c>
      <c r="C18" s="9">
        <v>3</v>
      </c>
      <c r="D18" s="51"/>
      <c r="E18" s="217">
        <f ca="1">VLOOKUP(E15,$A$16:$C$31,3,FALSE)</f>
        <v>2</v>
      </c>
      <c r="F18" s="217"/>
      <c r="G18" s="217"/>
      <c r="H18" s="51"/>
      <c r="I18" s="217">
        <f ca="1">VLOOKUP(F15,$A$16:$C$31,3,FALSE)</f>
        <v>3</v>
      </c>
      <c r="J18" s="217"/>
      <c r="K18" s="217"/>
      <c r="L18" s="51"/>
      <c r="M18" s="217">
        <f ca="1">VLOOKUP(G15,$A$16:$C$31,3,FALSE)</f>
        <v>6</v>
      </c>
      <c r="N18" s="217"/>
      <c r="O18" s="51"/>
      <c r="P18" s="51"/>
      <c r="Q18" s="51"/>
      <c r="R18" s="51"/>
      <c r="S18" s="217">
        <f ca="1">VLOOKUP(S15,$A$16:$C$31,3,FALSE)</f>
        <v>3</v>
      </c>
      <c r="T18" s="217"/>
      <c r="U18" s="217"/>
      <c r="V18" s="51"/>
      <c r="W18" s="217">
        <f ca="1">VLOOKUP(T15,$A$16:$C$31,3,FALSE)</f>
        <v>2</v>
      </c>
      <c r="X18" s="217"/>
      <c r="Y18" s="217"/>
      <c r="Z18" s="51"/>
      <c r="AA18" s="217">
        <f ca="1">VLOOKUP(U15,$A$16:$C$31,3,FALSE)</f>
        <v>8</v>
      </c>
      <c r="AB18" s="217"/>
      <c r="AC18" s="51"/>
      <c r="AD18" s="51"/>
      <c r="AE18" s="51"/>
      <c r="AF18" s="3"/>
      <c r="AG18" s="3"/>
      <c r="AH18" s="3"/>
    </row>
    <row r="19" spans="1:34" ht="11.4" customHeight="1" x14ac:dyDescent="0.3">
      <c r="A19" s="9" t="s">
        <v>158</v>
      </c>
      <c r="B19" s="9">
        <v>1</v>
      </c>
      <c r="C19" s="9">
        <v>5</v>
      </c>
      <c r="D19" s="51"/>
      <c r="E19" s="217"/>
      <c r="F19" s="217"/>
      <c r="G19" s="51"/>
      <c r="H19" s="51"/>
      <c r="I19" s="217"/>
      <c r="J19" s="217"/>
      <c r="K19" s="51"/>
      <c r="L19" s="51"/>
      <c r="M19" s="217"/>
      <c r="N19" s="217"/>
      <c r="O19" s="51"/>
      <c r="P19" s="51"/>
      <c r="Q19" s="51"/>
      <c r="R19" s="51"/>
      <c r="S19" s="217"/>
      <c r="T19" s="217"/>
      <c r="U19" s="51"/>
      <c r="V19" s="51"/>
      <c r="W19" s="217"/>
      <c r="X19" s="217"/>
      <c r="Y19" s="51"/>
      <c r="Z19" s="51"/>
      <c r="AA19" s="217"/>
      <c r="AB19" s="217"/>
      <c r="AC19" s="51"/>
      <c r="AD19" s="51"/>
      <c r="AE19" s="51"/>
      <c r="AF19" s="3"/>
      <c r="AG19" s="3"/>
      <c r="AH19" s="3"/>
    </row>
    <row r="20" spans="1:34" ht="15" customHeight="1" x14ac:dyDescent="0.3">
      <c r="A20" s="9" t="s">
        <v>159</v>
      </c>
      <c r="B20" s="9">
        <v>1</v>
      </c>
      <c r="C20" s="9">
        <v>6</v>
      </c>
      <c r="D20" s="240" t="s">
        <v>245</v>
      </c>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3"/>
      <c r="AG20" s="3"/>
      <c r="AH20" s="3"/>
    </row>
    <row r="21" spans="1:34" x14ac:dyDescent="0.3">
      <c r="A21" s="9" t="s">
        <v>160</v>
      </c>
      <c r="B21" s="9">
        <v>1</v>
      </c>
      <c r="C21" s="9">
        <v>8</v>
      </c>
      <c r="D21" s="5" t="s">
        <v>6</v>
      </c>
      <c r="E21" s="8" t="str">
        <f ca="1">INDEX($A$16:$A$30,RANDBETWEEN(7,8))</f>
        <v>¾</v>
      </c>
      <c r="F21" s="8" t="str">
        <f ca="1">INDEX($A$16:$A$30,RANDBETWEEN(9,11))</f>
        <v>⅖</v>
      </c>
      <c r="G21" s="8" t="str">
        <f ca="1">INDEX($A$16:$A$30,RANDBETWEEN(13,15))</f>
        <v>⅝</v>
      </c>
      <c r="H21" s="5"/>
      <c r="I21" s="5"/>
      <c r="J21" s="5"/>
      <c r="K21" s="5"/>
      <c r="L21" s="5"/>
      <c r="M21" s="5"/>
      <c r="N21" s="5"/>
      <c r="O21" s="5"/>
      <c r="P21" s="5"/>
      <c r="Q21" s="5"/>
      <c r="R21" s="5" t="s">
        <v>7</v>
      </c>
      <c r="S21" s="8" t="str">
        <f ca="1">INDEX($A$16:$A$30,RANDBETWEEN(7,8))</f>
        <v>¾</v>
      </c>
      <c r="T21" s="8" t="str">
        <f ca="1">INDEX($A$16:$A$30,RANDBETWEEN(9,12))</f>
        <v>⅖</v>
      </c>
      <c r="U21" s="8" t="str">
        <f ca="1">INDEX($A$16:$A$30,RANDBETWEEN(13,15))</f>
        <v>⅞</v>
      </c>
      <c r="V21" s="5"/>
      <c r="W21" s="5"/>
      <c r="X21" s="5"/>
      <c r="Y21" s="5"/>
      <c r="Z21" s="5"/>
      <c r="AA21" s="5"/>
      <c r="AB21" s="5"/>
      <c r="AC21" s="5"/>
      <c r="AD21" s="5"/>
      <c r="AE21" s="5"/>
      <c r="AF21" s="9">
        <f ca="1">RANDBETWEEN(2,3)</f>
        <v>3</v>
      </c>
      <c r="AG21" s="8">
        <f ca="1">IF(GCD(AE21,AF21)=1,AF21,AF21+1)</f>
        <v>4</v>
      </c>
      <c r="AH21" s="3"/>
    </row>
    <row r="22" spans="1:34" ht="11.4" customHeight="1" x14ac:dyDescent="0.3">
      <c r="A22" s="9" t="s">
        <v>156</v>
      </c>
      <c r="B22" s="9">
        <v>3</v>
      </c>
      <c r="C22" s="9">
        <v>4</v>
      </c>
      <c r="D22" s="51"/>
      <c r="E22" s="220">
        <f ca="1">VLOOKUP(E21,$A$16:$C$31,2,FALSE)</f>
        <v>3</v>
      </c>
      <c r="F22" s="220"/>
      <c r="G22" s="51"/>
      <c r="H22" s="51"/>
      <c r="I22" s="220">
        <f ca="1">VLOOKUP(F21,$A$16:$C$31,2,FALSE)</f>
        <v>2</v>
      </c>
      <c r="J22" s="220"/>
      <c r="K22" s="51"/>
      <c r="L22" s="51"/>
      <c r="M22" s="220">
        <f ca="1">VLOOKUP(G21,$A$16:$C$31,2,FALSE)</f>
        <v>5</v>
      </c>
      <c r="N22" s="220"/>
      <c r="O22" s="51"/>
      <c r="P22" s="51"/>
      <c r="Q22" s="51"/>
      <c r="R22" s="51"/>
      <c r="S22" s="220">
        <f ca="1">VLOOKUP(S21,$A$16:$C$31,2,FALSE)</f>
        <v>3</v>
      </c>
      <c r="T22" s="220"/>
      <c r="U22" s="51"/>
      <c r="V22" s="51"/>
      <c r="W22" s="220">
        <f ca="1">VLOOKUP(T21,$A$16:$C$31,2,FALSE)</f>
        <v>2</v>
      </c>
      <c r="X22" s="220"/>
      <c r="Y22" s="51"/>
      <c r="Z22" s="51"/>
      <c r="AA22" s="220">
        <f ca="1">VLOOKUP(U21,$A$16:$C$31,2,FALSE)</f>
        <v>7</v>
      </c>
      <c r="AB22" s="220"/>
      <c r="AC22" s="51"/>
      <c r="AD22" s="51"/>
      <c r="AE22" s="51"/>
      <c r="AF22" s="3"/>
      <c r="AG22" s="3"/>
      <c r="AH22" s="3"/>
    </row>
    <row r="23" spans="1:34" ht="11.4" customHeight="1" thickBot="1" x14ac:dyDescent="0.35">
      <c r="A23" s="9" t="s">
        <v>161</v>
      </c>
      <c r="B23" s="9">
        <v>2</v>
      </c>
      <c r="C23" s="9">
        <v>3</v>
      </c>
      <c r="D23" s="51"/>
      <c r="E23" s="221"/>
      <c r="F23" s="221"/>
      <c r="G23" s="217" t="s">
        <v>244</v>
      </c>
      <c r="H23" s="51"/>
      <c r="I23" s="221"/>
      <c r="J23" s="221"/>
      <c r="K23" s="217" t="s">
        <v>244</v>
      </c>
      <c r="L23" s="51"/>
      <c r="M23" s="221"/>
      <c r="N23" s="221"/>
      <c r="O23" s="51"/>
      <c r="P23" s="51"/>
      <c r="Q23" s="51"/>
      <c r="R23" s="51"/>
      <c r="S23" s="221"/>
      <c r="T23" s="221"/>
      <c r="U23" s="217" t="s">
        <v>244</v>
      </c>
      <c r="V23" s="51"/>
      <c r="W23" s="221"/>
      <c r="X23" s="221"/>
      <c r="Y23" s="217" t="s">
        <v>244</v>
      </c>
      <c r="Z23" s="51"/>
      <c r="AA23" s="221"/>
      <c r="AB23" s="221"/>
      <c r="AC23" s="51"/>
      <c r="AD23" s="51"/>
      <c r="AE23" s="51"/>
      <c r="AF23" s="3"/>
      <c r="AG23" s="3"/>
      <c r="AH23" s="3"/>
    </row>
    <row r="24" spans="1:34" ht="11.4" customHeight="1" x14ac:dyDescent="0.3">
      <c r="A24" s="9" t="s">
        <v>162</v>
      </c>
      <c r="B24" s="9">
        <v>2</v>
      </c>
      <c r="C24" s="9">
        <v>5</v>
      </c>
      <c r="D24" s="51"/>
      <c r="E24" s="217">
        <f ca="1">VLOOKUP(E21,$A$16:$C$31,3,FALSE)</f>
        <v>4</v>
      </c>
      <c r="F24" s="217"/>
      <c r="G24" s="217"/>
      <c r="H24" s="51"/>
      <c r="I24" s="217">
        <f ca="1">VLOOKUP(F21,$A$16:$C$31,3,FALSE)</f>
        <v>5</v>
      </c>
      <c r="J24" s="217"/>
      <c r="K24" s="217"/>
      <c r="L24" s="51"/>
      <c r="M24" s="217">
        <f ca="1">VLOOKUP(G21,$A$16:$C$31,3,FALSE)</f>
        <v>8</v>
      </c>
      <c r="N24" s="217"/>
      <c r="O24" s="51"/>
      <c r="P24" s="51"/>
      <c r="Q24" s="51"/>
      <c r="R24" s="51"/>
      <c r="S24" s="217">
        <f ca="1">VLOOKUP(S21,$A$16:$C$31,3,FALSE)</f>
        <v>4</v>
      </c>
      <c r="T24" s="217"/>
      <c r="U24" s="217"/>
      <c r="V24" s="51"/>
      <c r="W24" s="217">
        <f ca="1">VLOOKUP(T21,$A$16:$C$31,3,FALSE)</f>
        <v>5</v>
      </c>
      <c r="X24" s="217"/>
      <c r="Y24" s="217"/>
      <c r="Z24" s="51"/>
      <c r="AA24" s="217">
        <f ca="1">VLOOKUP(U21,$A$16:$C$31,3,FALSE)</f>
        <v>8</v>
      </c>
      <c r="AB24" s="217"/>
      <c r="AC24" s="51"/>
      <c r="AD24" s="51"/>
      <c r="AE24" s="51"/>
      <c r="AF24" s="3"/>
      <c r="AG24" s="3"/>
      <c r="AH24" s="3"/>
    </row>
    <row r="25" spans="1:34" ht="11.4" customHeight="1" x14ac:dyDescent="0.3">
      <c r="A25" s="9" t="s">
        <v>163</v>
      </c>
      <c r="B25" s="9">
        <v>3</v>
      </c>
      <c r="C25" s="9">
        <v>5</v>
      </c>
      <c r="D25" s="51"/>
      <c r="E25" s="217"/>
      <c r="F25" s="217"/>
      <c r="G25" s="51"/>
      <c r="H25" s="51"/>
      <c r="I25" s="217"/>
      <c r="J25" s="217"/>
      <c r="K25" s="51"/>
      <c r="L25" s="51"/>
      <c r="M25" s="217"/>
      <c r="N25" s="217"/>
      <c r="O25" s="51"/>
      <c r="P25" s="51"/>
      <c r="Q25" s="51"/>
      <c r="R25" s="51"/>
      <c r="S25" s="217"/>
      <c r="T25" s="217"/>
      <c r="U25" s="51"/>
      <c r="V25" s="51"/>
      <c r="W25" s="217"/>
      <c r="X25" s="217"/>
      <c r="Y25" s="51"/>
      <c r="Z25" s="51"/>
      <c r="AA25" s="217"/>
      <c r="AB25" s="217"/>
      <c r="AC25" s="51"/>
      <c r="AD25" s="51"/>
      <c r="AE25" s="51"/>
      <c r="AF25" s="3"/>
      <c r="AG25" s="3"/>
      <c r="AH25" s="3"/>
    </row>
    <row r="26" spans="1:34" x14ac:dyDescent="0.3">
      <c r="A26" s="9" t="s">
        <v>164</v>
      </c>
      <c r="B26" s="9">
        <v>4</v>
      </c>
      <c r="C26" s="9">
        <v>5</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x14ac:dyDescent="0.3">
      <c r="A27" s="9" t="s">
        <v>165</v>
      </c>
      <c r="B27" s="9">
        <v>5</v>
      </c>
      <c r="C27" s="9">
        <v>6</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x14ac:dyDescent="0.3">
      <c r="A28" s="9" t="s">
        <v>166</v>
      </c>
      <c r="B28" s="9">
        <v>3</v>
      </c>
      <c r="C28" s="9">
        <v>8</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x14ac:dyDescent="0.3">
      <c r="A29" s="9" t="s">
        <v>167</v>
      </c>
      <c r="B29" s="9">
        <v>5</v>
      </c>
      <c r="C29" s="9">
        <v>8</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x14ac:dyDescent="0.3">
      <c r="A30" s="9" t="s">
        <v>168</v>
      </c>
      <c r="B30" s="9">
        <v>7</v>
      </c>
      <c r="C30" s="9">
        <v>8</v>
      </c>
      <c r="D30" s="239" t="str">
        <f>D2</f>
        <v>Comparing Fractions</v>
      </c>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4" x14ac:dyDescent="0.3">
      <c r="A31" s="6"/>
      <c r="B31" s="6"/>
      <c r="C31" s="6"/>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4" x14ac:dyDescent="0.3">
      <c r="A32" s="6"/>
      <c r="B32" s="6"/>
      <c r="C32" s="6"/>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3"/>
      <c r="AB32" s="3"/>
      <c r="AC32" s="3"/>
      <c r="AD32" s="3"/>
      <c r="AE32" s="3"/>
      <c r="AF32" s="3"/>
      <c r="AG32" s="3"/>
      <c r="AH32" s="3"/>
    </row>
    <row r="33" spans="1:38" x14ac:dyDescent="0.3">
      <c r="A33" s="6"/>
      <c r="B33" s="6"/>
      <c r="C33" s="6"/>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3"/>
      <c r="AB33" s="3"/>
      <c r="AC33" s="3"/>
      <c r="AD33" s="3"/>
      <c r="AE33" s="3"/>
      <c r="AF33" s="3"/>
      <c r="AG33" s="3"/>
      <c r="AH33" s="3"/>
    </row>
    <row r="34" spans="1:38" x14ac:dyDescent="0.3">
      <c r="A34" s="6"/>
      <c r="B34" s="6"/>
      <c r="C34" s="6"/>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3"/>
      <c r="AB34" s="3"/>
      <c r="AC34" s="3"/>
      <c r="AD34" s="3"/>
      <c r="AE34" s="3"/>
      <c r="AF34" s="3"/>
      <c r="AG34" s="3"/>
      <c r="AH34" s="3"/>
    </row>
    <row r="35" spans="1:38" x14ac:dyDescent="0.3">
      <c r="A35" s="6"/>
      <c r="B35" s="6"/>
      <c r="C35" s="6"/>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8" x14ac:dyDescent="0.3">
      <c r="A36" s="6"/>
      <c r="B36" s="6"/>
      <c r="C36" s="6"/>
      <c r="D36" s="240" t="s">
        <v>240</v>
      </c>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3"/>
      <c r="AG36" s="3"/>
      <c r="AH36" s="3"/>
    </row>
    <row r="37" spans="1:38" ht="15" customHeight="1" x14ac:dyDescent="0.3">
      <c r="A37" s="3"/>
      <c r="B37" s="3"/>
      <c r="C37" s="3"/>
      <c r="D37" s="5" t="s">
        <v>0</v>
      </c>
      <c r="E37" s="8">
        <f ca="1">RANDBETWEEN(1,1)</f>
        <v>1</v>
      </c>
      <c r="F37" s="8">
        <f ca="1">IF(GCD(E37,G37)=1,G37,G37-1)</f>
        <v>2</v>
      </c>
      <c r="G37" s="8">
        <f ca="1">RANDBETWEEN(2,3)</f>
        <v>2</v>
      </c>
      <c r="H37" s="8">
        <f ca="1">RANDBETWEEN(2,4)</f>
        <v>2</v>
      </c>
      <c r="I37" s="8">
        <f ca="1">IF(GCD(H37,J37)=1,J37,J37-1)</f>
        <v>5</v>
      </c>
      <c r="J37" s="8">
        <f ca="1">RANDBETWEEN(4,6)</f>
        <v>5</v>
      </c>
      <c r="K37" s="5" t="s">
        <v>1</v>
      </c>
      <c r="L37" s="8">
        <f ca="1">RANDBETWEEN(2,3)</f>
        <v>3</v>
      </c>
      <c r="M37" s="8">
        <f ca="1">IF(GCD(L37,N37)=1,N37,N37-1)</f>
        <v>5</v>
      </c>
      <c r="N37" s="8">
        <f ca="1">RANDBETWEEN(4,8)</f>
        <v>6</v>
      </c>
      <c r="O37" s="8">
        <f ca="1">RANDBETWEEN(2,6)</f>
        <v>5</v>
      </c>
      <c r="P37" s="8">
        <f ca="1">IF(GCD(O37,Q37)=1,Q37,Q37-1)</f>
        <v>8</v>
      </c>
      <c r="Q37" s="8">
        <f ca="1">RANDBETWEEN(7,10)</f>
        <v>8</v>
      </c>
      <c r="R37" s="5" t="s">
        <v>2</v>
      </c>
      <c r="S37" s="8">
        <f ca="1">RANDBETWEEN(3,5)</f>
        <v>4</v>
      </c>
      <c r="T37" s="8">
        <f ca="1">IF(GCD(S37,U37)=1,U37,U37-1)</f>
        <v>11</v>
      </c>
      <c r="U37" s="8">
        <f ca="1">RANDBETWEEN(6,12)</f>
        <v>11</v>
      </c>
      <c r="V37" s="8">
        <f ca="1">RANDBETWEEN(5,9)</f>
        <v>8</v>
      </c>
      <c r="W37" s="8">
        <f ca="1">IF(GCD(V37,X37)=1,X37,X37-1)</f>
        <v>9</v>
      </c>
      <c r="X37" s="8">
        <f ca="1">RANDBETWEEN(10,15)</f>
        <v>10</v>
      </c>
      <c r="Y37" s="5" t="s">
        <v>3</v>
      </c>
      <c r="Z37" s="8">
        <f ca="1">RANDBETWEEN(3,6)</f>
        <v>3</v>
      </c>
      <c r="AA37" s="8">
        <f ca="1">IF(GCD(Z37,AB37)=1,AB37,AB37-1)</f>
        <v>11</v>
      </c>
      <c r="AB37" s="8">
        <f ca="1">RANDBETWEEN(7,15)</f>
        <v>11</v>
      </c>
      <c r="AC37" s="8">
        <f ca="1">RANDBETWEEN(5,9)</f>
        <v>5</v>
      </c>
      <c r="AD37" s="8">
        <f ca="1">IF(GCD(AC37,AE37)=1,AE37,AE37-1)</f>
        <v>24</v>
      </c>
      <c r="AE37" s="8">
        <f ca="1">RANDBETWEEN(18,25)</f>
        <v>25</v>
      </c>
      <c r="AF37" s="3"/>
      <c r="AG37" s="3"/>
      <c r="AH37" s="3"/>
    </row>
    <row r="38" spans="1:38" ht="11.4" customHeight="1" x14ac:dyDescent="0.3">
      <c r="A38" s="3"/>
      <c r="B38" s="3"/>
      <c r="C38" s="3"/>
      <c r="D38" s="51"/>
      <c r="E38" s="220">
        <f ca="1">E10</f>
        <v>1</v>
      </c>
      <c r="F38" s="220"/>
      <c r="G38" s="51"/>
      <c r="H38" s="51"/>
      <c r="I38" s="220">
        <f ca="1">I10</f>
        <v>3</v>
      </c>
      <c r="J38" s="220"/>
      <c r="K38" s="51"/>
      <c r="L38" s="220">
        <f ca="1">L10</f>
        <v>3</v>
      </c>
      <c r="M38" s="220"/>
      <c r="N38" s="51"/>
      <c r="O38" s="51"/>
      <c r="P38" s="220">
        <f ca="1">P10</f>
        <v>6</v>
      </c>
      <c r="Q38" s="220"/>
      <c r="R38" s="51"/>
      <c r="S38" s="220">
        <f ca="1">S10</f>
        <v>5</v>
      </c>
      <c r="T38" s="220"/>
      <c r="U38" s="51"/>
      <c r="V38" s="51"/>
      <c r="W38" s="220">
        <f ca="1">W10</f>
        <v>7</v>
      </c>
      <c r="X38" s="220"/>
      <c r="Y38" s="51"/>
      <c r="Z38" s="220">
        <f ca="1">Z10</f>
        <v>3</v>
      </c>
      <c r="AA38" s="220"/>
      <c r="AB38" s="51"/>
      <c r="AC38" s="51"/>
      <c r="AD38" s="220">
        <f ca="1">AD10</f>
        <v>7</v>
      </c>
      <c r="AE38" s="220"/>
      <c r="AF38" s="3"/>
      <c r="AG38" s="3"/>
      <c r="AH38" s="3"/>
    </row>
    <row r="39" spans="1:38" ht="11.4" customHeight="1" thickBot="1" x14ac:dyDescent="0.35">
      <c r="A39" s="3"/>
      <c r="B39" s="3"/>
      <c r="C39" s="3"/>
      <c r="D39" s="51"/>
      <c r="E39" s="221"/>
      <c r="F39" s="221"/>
      <c r="G39" s="217" t="str">
        <f ca="1">G11</f>
        <v>&gt;</v>
      </c>
      <c r="H39" s="217"/>
      <c r="I39" s="221"/>
      <c r="J39" s="221"/>
      <c r="K39" s="51"/>
      <c r="L39" s="221"/>
      <c r="M39" s="221"/>
      <c r="N39" s="217" t="str">
        <f ca="1">N11</f>
        <v>&lt;</v>
      </c>
      <c r="O39" s="217"/>
      <c r="P39" s="221"/>
      <c r="Q39" s="221"/>
      <c r="R39" s="51"/>
      <c r="S39" s="221"/>
      <c r="T39" s="221"/>
      <c r="U39" s="217" t="str">
        <f ca="1">U11</f>
        <v>&gt;</v>
      </c>
      <c r="V39" s="217"/>
      <c r="W39" s="221"/>
      <c r="X39" s="221"/>
      <c r="Y39" s="51"/>
      <c r="Z39" s="221"/>
      <c r="AA39" s="221"/>
      <c r="AB39" s="217" t="str">
        <f ca="1">AB11</f>
        <v>&gt;</v>
      </c>
      <c r="AC39" s="217"/>
      <c r="AD39" s="221"/>
      <c r="AE39" s="221"/>
      <c r="AF39" s="3"/>
      <c r="AG39" s="3"/>
      <c r="AH39" s="3"/>
    </row>
    <row r="40" spans="1:38" ht="11.4" customHeight="1" x14ac:dyDescent="0.3">
      <c r="A40" s="3"/>
      <c r="B40" s="3"/>
      <c r="C40" s="3"/>
      <c r="D40" s="51"/>
      <c r="E40" s="224">
        <f ca="1">E12</f>
        <v>2</v>
      </c>
      <c r="F40" s="224"/>
      <c r="G40" s="217"/>
      <c r="H40" s="217"/>
      <c r="I40" s="224">
        <f ca="1">I12</f>
        <v>5</v>
      </c>
      <c r="J40" s="224"/>
      <c r="K40" s="51"/>
      <c r="L40" s="224">
        <f ca="1">L12</f>
        <v>4</v>
      </c>
      <c r="M40" s="224"/>
      <c r="N40" s="217"/>
      <c r="O40" s="217"/>
      <c r="P40" s="224">
        <f ca="1">P12</f>
        <v>7</v>
      </c>
      <c r="Q40" s="224"/>
      <c r="R40" s="51"/>
      <c r="S40" s="224">
        <f ca="1">S12</f>
        <v>9</v>
      </c>
      <c r="T40" s="224"/>
      <c r="U40" s="217"/>
      <c r="V40" s="217"/>
      <c r="W40" s="224">
        <f ca="1">W12</f>
        <v>13</v>
      </c>
      <c r="X40" s="224"/>
      <c r="Y40" s="51"/>
      <c r="Z40" s="224">
        <f ca="1">Z12</f>
        <v>8</v>
      </c>
      <c r="AA40" s="224"/>
      <c r="AB40" s="217"/>
      <c r="AC40" s="217"/>
      <c r="AD40" s="224">
        <f ca="1">AD12</f>
        <v>20</v>
      </c>
      <c r="AE40" s="224"/>
      <c r="AF40" s="3"/>
      <c r="AG40" s="3"/>
      <c r="AH40" s="3"/>
    </row>
    <row r="41" spans="1:38" ht="11.4" customHeight="1" x14ac:dyDescent="0.3">
      <c r="A41" s="3"/>
      <c r="B41" s="3"/>
      <c r="C41" s="3"/>
      <c r="D41" s="51"/>
      <c r="E41" s="217"/>
      <c r="F41" s="217"/>
      <c r="G41" s="51"/>
      <c r="H41" s="51"/>
      <c r="I41" s="217"/>
      <c r="J41" s="217"/>
      <c r="K41" s="51"/>
      <c r="L41" s="217"/>
      <c r="M41" s="217"/>
      <c r="N41" s="51"/>
      <c r="O41" s="51"/>
      <c r="P41" s="217"/>
      <c r="Q41" s="217"/>
      <c r="R41" s="51"/>
      <c r="S41" s="217"/>
      <c r="T41" s="217"/>
      <c r="U41" s="51"/>
      <c r="V41" s="51"/>
      <c r="W41" s="217"/>
      <c r="X41" s="217"/>
      <c r="Y41" s="51"/>
      <c r="Z41" s="217"/>
      <c r="AA41" s="217"/>
      <c r="AB41" s="51"/>
      <c r="AC41" s="51"/>
      <c r="AD41" s="217"/>
      <c r="AE41" s="217"/>
      <c r="AF41" s="3"/>
      <c r="AG41" s="3"/>
      <c r="AH41" s="3"/>
    </row>
    <row r="42" spans="1:38" ht="15" customHeight="1" x14ac:dyDescent="0.3">
      <c r="A42" s="3"/>
      <c r="B42" s="3"/>
      <c r="C42" s="3"/>
      <c r="D42" s="240" t="s">
        <v>243</v>
      </c>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3"/>
      <c r="AG42" s="3"/>
      <c r="AH42" s="3"/>
    </row>
    <row r="43" spans="1:38" ht="15" customHeight="1" x14ac:dyDescent="0.3">
      <c r="A43" s="3"/>
      <c r="B43" s="3"/>
      <c r="C43" s="3"/>
      <c r="D43" s="5" t="s">
        <v>4</v>
      </c>
      <c r="E43" s="8" t="str">
        <f ca="1">INDEX($A$16:$A$30,RANDBETWEEN(1,2))</f>
        <v>½</v>
      </c>
      <c r="F43" s="8" t="str">
        <f ca="1">INDEX($A$16:$A$30,RANDBETWEEN(3,4))</f>
        <v>⅕</v>
      </c>
      <c r="G43" s="8" t="str">
        <f ca="1">INDEX($A$16:$A$30,RANDBETWEEN(5,6))</f>
        <v>⅙</v>
      </c>
      <c r="H43" s="8"/>
      <c r="I43" s="5"/>
      <c r="J43" s="5"/>
      <c r="K43" s="5"/>
      <c r="L43" s="5"/>
      <c r="M43" s="5"/>
      <c r="N43" s="5"/>
      <c r="O43" s="5"/>
      <c r="P43" s="5"/>
      <c r="Q43" s="5"/>
      <c r="R43" s="5" t="s">
        <v>5</v>
      </c>
      <c r="S43" s="8" t="str">
        <f ca="1">INDEX($A$16:$A$30,RANDBETWEEN(7,8))</f>
        <v>¾</v>
      </c>
      <c r="T43" s="8" t="str">
        <f ca="1">INDEX($A$16:$A$30,RANDBETWEEN(1,2))</f>
        <v>½</v>
      </c>
      <c r="U43" s="8" t="str">
        <f ca="1">INDEX($A$16:$A$30,RANDBETWEEN(13,15))</f>
        <v>⅝</v>
      </c>
      <c r="V43" s="5"/>
      <c r="W43" s="5"/>
      <c r="X43" s="5"/>
      <c r="Y43" s="5"/>
      <c r="Z43" s="5"/>
      <c r="AA43" s="5"/>
      <c r="AB43" s="5"/>
      <c r="AC43" s="5"/>
      <c r="AD43" s="5"/>
      <c r="AE43" s="5"/>
      <c r="AF43" s="3"/>
      <c r="AG43" s="3"/>
      <c r="AH43" s="3"/>
    </row>
    <row r="44" spans="1:38" ht="11.4" customHeight="1" x14ac:dyDescent="0.3">
      <c r="A44" s="3"/>
      <c r="B44" s="3"/>
      <c r="C44" s="3"/>
      <c r="D44" s="51"/>
      <c r="E44" s="220">
        <f ca="1">E16</f>
        <v>1</v>
      </c>
      <c r="F44" s="220"/>
      <c r="G44" s="51"/>
      <c r="H44" s="51"/>
      <c r="I44" s="220">
        <f ca="1">I16</f>
        <v>1</v>
      </c>
      <c r="J44" s="220"/>
      <c r="K44" s="51"/>
      <c r="L44" s="51"/>
      <c r="M44" s="220">
        <f ca="1">M16</f>
        <v>1</v>
      </c>
      <c r="N44" s="220"/>
      <c r="O44" s="51"/>
      <c r="P44" s="51"/>
      <c r="Q44" s="51"/>
      <c r="R44" s="51"/>
      <c r="S44" s="220">
        <f ca="1">S16</f>
        <v>2</v>
      </c>
      <c r="T44" s="220"/>
      <c r="U44" s="51"/>
      <c r="V44" s="51"/>
      <c r="W44" s="220">
        <f ca="1">W16</f>
        <v>1</v>
      </c>
      <c r="X44" s="220"/>
      <c r="Y44" s="51"/>
      <c r="Z44" s="51"/>
      <c r="AA44" s="220">
        <f ca="1">AA16</f>
        <v>3</v>
      </c>
      <c r="AB44" s="220"/>
      <c r="AC44" s="51"/>
      <c r="AD44" s="51"/>
      <c r="AE44" s="51"/>
      <c r="AF44" s="3"/>
      <c r="AG44" s="3"/>
      <c r="AH44" s="3"/>
    </row>
    <row r="45" spans="1:38" ht="11.4" customHeight="1" thickBot="1" x14ac:dyDescent="0.35">
      <c r="A45" s="3"/>
      <c r="B45" s="3"/>
      <c r="C45" s="3"/>
      <c r="D45" s="51"/>
      <c r="E45" s="221"/>
      <c r="F45" s="221"/>
      <c r="G45" s="217" t="s">
        <v>244</v>
      </c>
      <c r="H45" s="51"/>
      <c r="I45" s="221"/>
      <c r="J45" s="221"/>
      <c r="K45" s="217" t="s">
        <v>244</v>
      </c>
      <c r="L45" s="51"/>
      <c r="M45" s="221"/>
      <c r="N45" s="221"/>
      <c r="O45" s="51"/>
      <c r="P45" s="51"/>
      <c r="Q45" s="51"/>
      <c r="R45" s="51"/>
      <c r="S45" s="221"/>
      <c r="T45" s="221"/>
      <c r="U45" s="217" t="s">
        <v>244</v>
      </c>
      <c r="V45" s="51"/>
      <c r="W45" s="221"/>
      <c r="X45" s="221"/>
      <c r="Y45" s="217" t="s">
        <v>244</v>
      </c>
      <c r="Z45" s="51"/>
      <c r="AA45" s="221"/>
      <c r="AB45" s="221"/>
      <c r="AC45" s="51"/>
      <c r="AD45" s="51"/>
      <c r="AE45" s="51"/>
      <c r="AF45" s="3"/>
      <c r="AG45" s="3"/>
      <c r="AH45" s="3"/>
    </row>
    <row r="46" spans="1:38" ht="11.4" customHeight="1" x14ac:dyDescent="0.3">
      <c r="A46" s="3"/>
      <c r="B46" s="3"/>
      <c r="C46" s="3"/>
      <c r="D46" s="51"/>
      <c r="E46" s="217">
        <f ca="1">E18</f>
        <v>2</v>
      </c>
      <c r="F46" s="217"/>
      <c r="G46" s="217"/>
      <c r="H46" s="51"/>
      <c r="I46" s="217">
        <f ca="1">I18</f>
        <v>3</v>
      </c>
      <c r="J46" s="217"/>
      <c r="K46" s="217"/>
      <c r="L46" s="51"/>
      <c r="M46" s="217">
        <f ca="1">M18</f>
        <v>6</v>
      </c>
      <c r="N46" s="217"/>
      <c r="O46" s="51"/>
      <c r="P46" s="51"/>
      <c r="Q46" s="51"/>
      <c r="R46" s="51"/>
      <c r="S46" s="217">
        <f ca="1">S18</f>
        <v>3</v>
      </c>
      <c r="T46" s="217"/>
      <c r="U46" s="217"/>
      <c r="V46" s="51"/>
      <c r="W46" s="217">
        <f ca="1">W18</f>
        <v>2</v>
      </c>
      <c r="X46" s="217"/>
      <c r="Y46" s="217"/>
      <c r="Z46" s="51"/>
      <c r="AA46" s="217">
        <f ca="1">AA18</f>
        <v>8</v>
      </c>
      <c r="AB46" s="217"/>
      <c r="AC46" s="51"/>
      <c r="AD46" s="51"/>
      <c r="AE46" s="51"/>
      <c r="AF46" s="3"/>
      <c r="AG46" s="3"/>
      <c r="AH46" s="3"/>
      <c r="AL46" s="7"/>
    </row>
    <row r="47" spans="1:38" ht="11.4" customHeight="1" x14ac:dyDescent="0.3">
      <c r="A47" s="3"/>
      <c r="B47" s="3"/>
      <c r="C47" s="3"/>
      <c r="D47" s="51"/>
      <c r="E47" s="217"/>
      <c r="F47" s="217"/>
      <c r="G47" s="51"/>
      <c r="H47" s="51"/>
      <c r="I47" s="217"/>
      <c r="J47" s="217"/>
      <c r="K47" s="51"/>
      <c r="L47" s="51"/>
      <c r="M47" s="217"/>
      <c r="N47" s="217"/>
      <c r="O47" s="51"/>
      <c r="P47" s="51"/>
      <c r="Q47" s="51"/>
      <c r="R47" s="51"/>
      <c r="S47" s="217"/>
      <c r="T47" s="217"/>
      <c r="U47" s="51"/>
      <c r="V47" s="51"/>
      <c r="W47" s="217"/>
      <c r="X47" s="217"/>
      <c r="Y47" s="51"/>
      <c r="Z47" s="51"/>
      <c r="AA47" s="217"/>
      <c r="AB47" s="217"/>
      <c r="AC47" s="51"/>
      <c r="AD47" s="51"/>
      <c r="AE47" s="51"/>
      <c r="AF47" s="3"/>
      <c r="AG47" s="3"/>
      <c r="AH47" s="3"/>
    </row>
    <row r="48" spans="1:38" ht="15" customHeight="1" x14ac:dyDescent="0.3">
      <c r="A48" s="3"/>
      <c r="B48" s="3"/>
      <c r="C48" s="3"/>
      <c r="D48" s="240" t="s">
        <v>245</v>
      </c>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3"/>
      <c r="AG48" s="3"/>
      <c r="AH48" s="3"/>
    </row>
    <row r="49" spans="1:34" ht="15" customHeight="1" x14ac:dyDescent="0.3">
      <c r="A49" s="3"/>
      <c r="B49" s="3"/>
      <c r="C49" s="3"/>
      <c r="D49" s="5" t="s">
        <v>6</v>
      </c>
      <c r="E49" s="8" t="str">
        <f ca="1">INDEX($A$16:$A$30,RANDBETWEEN(7,8))</f>
        <v>¾</v>
      </c>
      <c r="F49" s="8" t="str">
        <f ca="1">INDEX($A$16:$A$30,RANDBETWEEN(9,11))</f>
        <v>⅘</v>
      </c>
      <c r="G49" s="8" t="str">
        <f ca="1">INDEX($A$16:$A$30,RANDBETWEEN(13,15))</f>
        <v>⅝</v>
      </c>
      <c r="H49" s="5"/>
      <c r="I49" s="5"/>
      <c r="J49" s="5"/>
      <c r="K49" s="5"/>
      <c r="L49" s="5"/>
      <c r="M49" s="5"/>
      <c r="N49" s="5"/>
      <c r="O49" s="5"/>
      <c r="P49" s="5"/>
      <c r="Q49" s="5"/>
      <c r="R49" s="5" t="s">
        <v>7</v>
      </c>
      <c r="S49" s="8" t="str">
        <f ca="1">INDEX($A$16:$A$30,RANDBETWEEN(7,8))</f>
        <v>¾</v>
      </c>
      <c r="T49" s="8" t="str">
        <f ca="1">INDEX($A$16:$A$30,RANDBETWEEN(9,12))</f>
        <v>⅗</v>
      </c>
      <c r="U49" s="8" t="str">
        <f ca="1">INDEX($A$16:$A$30,RANDBETWEEN(13,15))</f>
        <v>⅞</v>
      </c>
      <c r="V49" s="5"/>
      <c r="W49" s="5"/>
      <c r="X49" s="5"/>
      <c r="Y49" s="5"/>
      <c r="Z49" s="5"/>
      <c r="AA49" s="5"/>
      <c r="AB49" s="5"/>
      <c r="AC49" s="5"/>
      <c r="AD49" s="5"/>
      <c r="AE49" s="5"/>
      <c r="AF49" s="3"/>
      <c r="AG49" s="3"/>
      <c r="AH49" s="3"/>
    </row>
    <row r="50" spans="1:34" ht="11.4" customHeight="1" x14ac:dyDescent="0.3">
      <c r="A50" s="3"/>
      <c r="B50" s="3"/>
      <c r="C50" s="3"/>
      <c r="D50" s="51"/>
      <c r="E50" s="220">
        <f ca="1">E22</f>
        <v>3</v>
      </c>
      <c r="F50" s="220"/>
      <c r="G50" s="51"/>
      <c r="H50" s="51"/>
      <c r="I50" s="220">
        <f ca="1">I22</f>
        <v>2</v>
      </c>
      <c r="J50" s="220"/>
      <c r="K50" s="51"/>
      <c r="L50" s="51"/>
      <c r="M50" s="220">
        <f ca="1">M22</f>
        <v>5</v>
      </c>
      <c r="N50" s="220"/>
      <c r="O50" s="51"/>
      <c r="P50" s="51"/>
      <c r="Q50" s="51"/>
      <c r="R50" s="51"/>
      <c r="S50" s="220">
        <f ca="1">S22</f>
        <v>3</v>
      </c>
      <c r="T50" s="220"/>
      <c r="U50" s="51"/>
      <c r="V50" s="51"/>
      <c r="W50" s="220">
        <f ca="1">W22</f>
        <v>2</v>
      </c>
      <c r="X50" s="220"/>
      <c r="Y50" s="51"/>
      <c r="Z50" s="51"/>
      <c r="AA50" s="220">
        <f ca="1">AA22</f>
        <v>7</v>
      </c>
      <c r="AB50" s="220"/>
      <c r="AC50" s="51"/>
      <c r="AD50" s="51"/>
      <c r="AE50" s="51"/>
      <c r="AF50" s="3"/>
      <c r="AG50" s="3"/>
      <c r="AH50" s="3"/>
    </row>
    <row r="51" spans="1:34" ht="11.4" customHeight="1" thickBot="1" x14ac:dyDescent="0.35">
      <c r="A51" s="3"/>
      <c r="B51" s="3"/>
      <c r="C51" s="3"/>
      <c r="D51" s="51"/>
      <c r="E51" s="221"/>
      <c r="F51" s="221"/>
      <c r="G51" s="217" t="s">
        <v>244</v>
      </c>
      <c r="H51" s="51"/>
      <c r="I51" s="221"/>
      <c r="J51" s="221"/>
      <c r="K51" s="217" t="s">
        <v>244</v>
      </c>
      <c r="L51" s="51"/>
      <c r="M51" s="221"/>
      <c r="N51" s="221"/>
      <c r="O51" s="51"/>
      <c r="P51" s="51"/>
      <c r="Q51" s="51"/>
      <c r="R51" s="51"/>
      <c r="S51" s="221"/>
      <c r="T51" s="221"/>
      <c r="U51" s="217" t="s">
        <v>244</v>
      </c>
      <c r="V51" s="51"/>
      <c r="W51" s="221"/>
      <c r="X51" s="221"/>
      <c r="Y51" s="217" t="s">
        <v>244</v>
      </c>
      <c r="Z51" s="51"/>
      <c r="AA51" s="221"/>
      <c r="AB51" s="221"/>
      <c r="AC51" s="51"/>
      <c r="AD51" s="51"/>
      <c r="AE51" s="51"/>
      <c r="AF51" s="3"/>
      <c r="AG51" s="3"/>
      <c r="AH51" s="3"/>
    </row>
    <row r="52" spans="1:34" ht="11.4" customHeight="1" x14ac:dyDescent="0.3">
      <c r="A52" s="3"/>
      <c r="B52" s="3"/>
      <c r="C52" s="3"/>
      <c r="D52" s="51"/>
      <c r="E52" s="217">
        <f ca="1">E24</f>
        <v>4</v>
      </c>
      <c r="F52" s="217"/>
      <c r="G52" s="217"/>
      <c r="H52" s="51"/>
      <c r="I52" s="217">
        <f ca="1">I24</f>
        <v>5</v>
      </c>
      <c r="J52" s="217"/>
      <c r="K52" s="217"/>
      <c r="L52" s="51"/>
      <c r="M52" s="217">
        <f ca="1">M24</f>
        <v>8</v>
      </c>
      <c r="N52" s="217"/>
      <c r="O52" s="51"/>
      <c r="P52" s="51"/>
      <c r="Q52" s="51"/>
      <c r="R52" s="51"/>
      <c r="S52" s="217">
        <f ca="1">S24</f>
        <v>4</v>
      </c>
      <c r="T52" s="217"/>
      <c r="U52" s="217"/>
      <c r="V52" s="51"/>
      <c r="W52" s="217">
        <f ca="1">W24</f>
        <v>5</v>
      </c>
      <c r="X52" s="217"/>
      <c r="Y52" s="217"/>
      <c r="Z52" s="51"/>
      <c r="AA52" s="217">
        <f ca="1">AA24</f>
        <v>8</v>
      </c>
      <c r="AB52" s="217"/>
      <c r="AC52" s="51"/>
      <c r="AD52" s="51"/>
      <c r="AE52" s="51"/>
      <c r="AF52" s="3"/>
      <c r="AG52" s="3"/>
      <c r="AH52" s="3"/>
    </row>
    <row r="53" spans="1:34" ht="11.4" customHeight="1" x14ac:dyDescent="0.3">
      <c r="A53" s="3"/>
      <c r="B53" s="3"/>
      <c r="C53" s="3"/>
      <c r="D53" s="51"/>
      <c r="E53" s="217"/>
      <c r="F53" s="217"/>
      <c r="G53" s="51"/>
      <c r="H53" s="51"/>
      <c r="I53" s="217"/>
      <c r="J53" s="217"/>
      <c r="K53" s="51"/>
      <c r="L53" s="51"/>
      <c r="M53" s="217"/>
      <c r="N53" s="217"/>
      <c r="O53" s="51"/>
      <c r="P53" s="51"/>
      <c r="Q53" s="51"/>
      <c r="R53" s="51"/>
      <c r="S53" s="217"/>
      <c r="T53" s="217"/>
      <c r="U53" s="51"/>
      <c r="V53" s="51"/>
      <c r="W53" s="217"/>
      <c r="X53" s="217"/>
      <c r="Y53" s="51"/>
      <c r="Z53" s="51"/>
      <c r="AA53" s="217"/>
      <c r="AB53" s="217"/>
      <c r="AC53" s="51"/>
      <c r="AD53" s="51"/>
      <c r="AE53" s="51"/>
      <c r="AF53" s="3"/>
      <c r="AG53" s="3"/>
      <c r="AH53" s="3"/>
    </row>
    <row r="54" spans="1:34" ht="14.4" customHeight="1" x14ac:dyDescent="0.3">
      <c r="A54" s="3"/>
      <c r="B54" s="3"/>
      <c r="C54" s="3"/>
      <c r="D54" s="51"/>
      <c r="E54" s="90"/>
      <c r="F54" s="90"/>
      <c r="G54" s="51"/>
      <c r="H54" s="51"/>
      <c r="I54" s="90"/>
      <c r="J54" s="90"/>
      <c r="K54" s="51"/>
      <c r="L54" s="51"/>
      <c r="M54" s="90"/>
      <c r="N54" s="90"/>
      <c r="O54" s="51"/>
      <c r="P54" s="51"/>
      <c r="Q54" s="51"/>
      <c r="R54" s="51"/>
      <c r="S54" s="90"/>
      <c r="T54" s="90"/>
      <c r="U54" s="51"/>
      <c r="V54" s="51"/>
      <c r="W54" s="90"/>
      <c r="X54" s="90"/>
      <c r="Y54" s="51"/>
      <c r="Z54" s="51"/>
      <c r="AA54" s="90"/>
      <c r="AB54" s="90"/>
      <c r="AC54" s="51"/>
      <c r="AD54" s="51"/>
      <c r="AE54" s="51"/>
      <c r="AF54" s="3"/>
      <c r="AG54" s="3"/>
      <c r="AH54" s="3"/>
    </row>
    <row r="55" spans="1:34" ht="14.4" customHeight="1" x14ac:dyDescent="0.3">
      <c r="A55" s="3"/>
      <c r="B55" s="3"/>
      <c r="C55" s="3"/>
      <c r="D55" s="51"/>
      <c r="E55" s="90"/>
      <c r="F55" s="90"/>
      <c r="G55" s="51"/>
      <c r="H55" s="51"/>
      <c r="I55" s="90"/>
      <c r="J55" s="90"/>
      <c r="K55" s="51"/>
      <c r="L55" s="51"/>
      <c r="M55" s="90"/>
      <c r="N55" s="90"/>
      <c r="O55" s="51"/>
      <c r="P55" s="51"/>
      <c r="Q55" s="51"/>
      <c r="R55" s="51"/>
      <c r="S55" s="90"/>
      <c r="T55" s="90"/>
      <c r="U55" s="51"/>
      <c r="V55" s="51"/>
      <c r="W55" s="90"/>
      <c r="X55" s="90"/>
      <c r="Y55" s="51"/>
      <c r="Z55" s="51"/>
      <c r="AA55" s="90"/>
      <c r="AB55" s="90"/>
      <c r="AC55" s="51"/>
      <c r="AD55" s="51"/>
      <c r="AE55" s="51"/>
      <c r="AF55" s="3"/>
      <c r="AG55" s="3"/>
      <c r="AH55" s="3"/>
    </row>
    <row r="56" spans="1:34" ht="14.4" customHeight="1" x14ac:dyDescent="0.3">
      <c r="A56" s="3"/>
      <c r="B56" s="3"/>
      <c r="C56" s="1"/>
      <c r="D56" s="54"/>
      <c r="E56" s="91"/>
      <c r="F56" s="91"/>
      <c r="G56" s="54"/>
      <c r="H56" s="54"/>
      <c r="I56" s="91"/>
      <c r="J56" s="91"/>
      <c r="K56" s="54"/>
      <c r="L56" s="54"/>
      <c r="M56" s="91"/>
      <c r="N56" s="91"/>
      <c r="O56" s="54"/>
      <c r="P56" s="54"/>
      <c r="Q56" s="54"/>
      <c r="R56" s="54"/>
      <c r="S56" s="91"/>
      <c r="T56" s="91"/>
      <c r="U56" s="54"/>
      <c r="V56" s="54"/>
      <c r="W56" s="91"/>
      <c r="X56" s="91"/>
      <c r="Y56" s="54"/>
      <c r="Z56" s="54"/>
      <c r="AA56" s="91"/>
      <c r="AB56" s="91"/>
      <c r="AC56" s="54"/>
      <c r="AD56" s="54"/>
      <c r="AE56" s="54"/>
      <c r="AF56" s="1"/>
      <c r="AG56" s="3"/>
      <c r="AH56" s="3"/>
    </row>
    <row r="57" spans="1:34" x14ac:dyDescent="0.3">
      <c r="A57" s="3"/>
      <c r="B57" s="3"/>
      <c r="C57" s="1"/>
      <c r="D57" s="231" t="str">
        <f>CONCATENATE(D30," Answer Key")</f>
        <v>Comparing Fractions Answer Key</v>
      </c>
      <c r="E57" s="231"/>
      <c r="F57" s="231"/>
      <c r="G57" s="231"/>
      <c r="H57" s="231"/>
      <c r="I57" s="231"/>
      <c r="J57" s="231"/>
      <c r="K57" s="231"/>
      <c r="L57" s="231"/>
      <c r="M57" s="231"/>
      <c r="N57" s="231"/>
      <c r="O57" s="231"/>
      <c r="P57" s="231"/>
      <c r="Q57" s="231"/>
      <c r="R57" s="231"/>
      <c r="S57" s="231"/>
      <c r="T57" s="231"/>
      <c r="U57" s="231"/>
      <c r="V57" s="231"/>
      <c r="W57" s="231"/>
      <c r="X57" s="231"/>
      <c r="Y57" s="231"/>
      <c r="Z57" s="231"/>
      <c r="AA57" s="1"/>
      <c r="AB57" s="1"/>
      <c r="AC57" s="1"/>
      <c r="AD57" s="1"/>
      <c r="AE57" s="1"/>
      <c r="AF57" s="1"/>
      <c r="AG57" s="3"/>
      <c r="AH57" s="3"/>
    </row>
    <row r="58" spans="1:34" x14ac:dyDescent="0.3">
      <c r="A58" s="3"/>
      <c r="B58" s="3"/>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1"/>
      <c r="AB58" s="1"/>
      <c r="AC58" s="1"/>
      <c r="AD58" s="1"/>
      <c r="AE58" s="1"/>
      <c r="AF58" s="1"/>
      <c r="AG58" s="3"/>
      <c r="AH58" s="3"/>
    </row>
    <row r="59" spans="1:34" x14ac:dyDescent="0.3">
      <c r="A59" s="3"/>
      <c r="B59" s="3"/>
      <c r="C59" s="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1"/>
      <c r="AB59" s="1"/>
      <c r="AC59" s="1"/>
      <c r="AD59" s="1"/>
      <c r="AE59" s="1"/>
      <c r="AF59" s="1"/>
      <c r="AG59" s="3"/>
      <c r="AH59" s="3"/>
    </row>
    <row r="60" spans="1:34" x14ac:dyDescent="0.3">
      <c r="A60" s="3"/>
      <c r="B60" s="3"/>
      <c r="C60" s="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1"/>
      <c r="AB60" s="1"/>
      <c r="AC60" s="1"/>
      <c r="AD60" s="1"/>
      <c r="AE60" s="1"/>
      <c r="AF60" s="1"/>
      <c r="AG60" s="3"/>
      <c r="AH60" s="3"/>
    </row>
    <row r="61" spans="1:34" x14ac:dyDescent="0.3">
      <c r="A61" s="3"/>
      <c r="B61" s="3"/>
      <c r="C61" s="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1"/>
      <c r="AB61" s="1"/>
      <c r="AC61" s="1"/>
      <c r="AD61" s="1"/>
      <c r="AE61" s="1"/>
      <c r="AF61" s="1"/>
      <c r="AG61" s="3"/>
      <c r="AH61" s="3"/>
    </row>
    <row r="62" spans="1:34" x14ac:dyDescent="0.3">
      <c r="A62" s="3"/>
      <c r="B62" s="3"/>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3"/>
      <c r="AH62" s="3"/>
    </row>
    <row r="63" spans="1:34" x14ac:dyDescent="0.3">
      <c r="A63" s="3"/>
      <c r="B63" s="3"/>
      <c r="C63" s="1"/>
      <c r="D63" s="2" t="s">
        <v>0</v>
      </c>
      <c r="E63" s="2"/>
      <c r="F63" s="2"/>
      <c r="G63" s="2"/>
      <c r="H63" s="2"/>
      <c r="I63" s="2"/>
      <c r="J63" s="2"/>
      <c r="K63" s="2" t="s">
        <v>1</v>
      </c>
      <c r="L63" s="2"/>
      <c r="M63" s="2"/>
      <c r="N63" s="2"/>
      <c r="O63" s="2"/>
      <c r="P63" s="2"/>
      <c r="Q63" s="2"/>
      <c r="R63" s="2" t="s">
        <v>2</v>
      </c>
      <c r="S63" s="2"/>
      <c r="T63" s="2"/>
      <c r="U63" s="2"/>
      <c r="V63" s="2"/>
      <c r="W63" s="2"/>
      <c r="X63" s="2"/>
      <c r="Y63" s="2" t="s">
        <v>3</v>
      </c>
      <c r="Z63" s="2"/>
      <c r="AA63" s="2"/>
      <c r="AB63" s="2"/>
      <c r="AC63" s="2"/>
      <c r="AD63" s="2"/>
      <c r="AE63" s="2"/>
      <c r="AF63" s="1"/>
      <c r="AG63" s="3"/>
      <c r="AH63" s="3"/>
    </row>
    <row r="64" spans="1:34" ht="14.4" customHeight="1" x14ac:dyDescent="0.3">
      <c r="A64" s="3"/>
      <c r="B64" s="3"/>
      <c r="C64" s="1"/>
      <c r="D64" s="230" t="str">
        <f ca="1">IF(G11="&gt;",IF(E10/E12&gt;I10/I12,"TRUE","FALSE"),IF(G11="&lt;",IF(E10/E12&lt;I10/I12,"TRUE","FALSE")))</f>
        <v>FALSE</v>
      </c>
      <c r="E64" s="230"/>
      <c r="F64" s="230"/>
      <c r="G64" s="230"/>
      <c r="H64" s="230"/>
      <c r="I64" s="230"/>
      <c r="J64" s="230"/>
      <c r="K64" s="230" t="str">
        <f ca="1">IF(N11="&gt;",IF(L10/L12&gt;P10/P12,"TRUE","FALSE"),IF(N11="&lt;",IF(L10/L12&lt;P10/P12,"TRUE","FALSE")))</f>
        <v>TRUE</v>
      </c>
      <c r="L64" s="230"/>
      <c r="M64" s="230"/>
      <c r="N64" s="230"/>
      <c r="O64" s="230"/>
      <c r="P64" s="230"/>
      <c r="Q64" s="230"/>
      <c r="R64" s="230" t="str">
        <f ca="1">IF(U11="&gt;",IF(S10/S12&gt;W10/W12,"TRUE","FALSE"),IF(U11="&lt;",IF(S10/S12&lt;W10/W12,"TRUE","FALSE")))</f>
        <v>TRUE</v>
      </c>
      <c r="S64" s="230"/>
      <c r="T64" s="230"/>
      <c r="U64" s="230"/>
      <c r="V64" s="230"/>
      <c r="W64" s="230"/>
      <c r="X64" s="230"/>
      <c r="Y64" s="230" t="str">
        <f ca="1">IF(AB11="&gt;",IF(Z10/Z12&gt;AD10/AD12,"TRUE","FALSE"),IF(AB11="&lt;",IF(Z10/Z12&lt;AD10/AD12,"TRUE","FALSE")))</f>
        <v>TRUE</v>
      </c>
      <c r="Z64" s="230"/>
      <c r="AA64" s="230"/>
      <c r="AB64" s="230"/>
      <c r="AC64" s="230"/>
      <c r="AD64" s="230"/>
      <c r="AE64" s="230"/>
      <c r="AF64" s="1"/>
      <c r="AG64" s="3"/>
      <c r="AH64" s="3"/>
    </row>
    <row r="65" spans="1:34" ht="14.4"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4.4"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ht="14.4" customHeight="1" x14ac:dyDescent="0.3">
      <c r="A67" s="3"/>
      <c r="B67" s="3"/>
      <c r="C67" s="1"/>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1"/>
      <c r="AG67" s="3"/>
      <c r="AH67" s="3"/>
    </row>
    <row r="68" spans="1:34" x14ac:dyDescent="0.3">
      <c r="A68" s="3"/>
      <c r="B68" s="3"/>
      <c r="C68" s="1"/>
      <c r="D68" s="2" t="s">
        <v>4</v>
      </c>
      <c r="E68" s="62"/>
      <c r="F68" s="62">
        <f ca="1">E16*P68/E18</f>
        <v>3</v>
      </c>
      <c r="G68" s="62">
        <f ca="1">I16/I18*P68</f>
        <v>2</v>
      </c>
      <c r="H68" s="62">
        <f ca="1">M16/M18*P68</f>
        <v>1</v>
      </c>
      <c r="I68" s="62"/>
      <c r="J68" s="62"/>
      <c r="K68" s="62"/>
      <c r="L68" s="62"/>
      <c r="M68" s="62"/>
      <c r="N68" s="62"/>
      <c r="O68" s="62"/>
      <c r="P68" s="62">
        <f ca="1">LCM(E18,I18,M18)</f>
        <v>6</v>
      </c>
      <c r="Q68" s="33"/>
      <c r="R68" s="2" t="s">
        <v>5</v>
      </c>
      <c r="S68" s="2"/>
      <c r="T68" s="62">
        <f ca="1">S16*AD68/S18</f>
        <v>16</v>
      </c>
      <c r="U68" s="62">
        <f ca="1">W16/W18*AD68</f>
        <v>12</v>
      </c>
      <c r="V68" s="62">
        <f ca="1">AA16/AA18*AD68</f>
        <v>9</v>
      </c>
      <c r="W68" s="62"/>
      <c r="X68" s="62"/>
      <c r="Y68" s="62"/>
      <c r="Z68" s="62"/>
      <c r="AA68" s="62"/>
      <c r="AB68" s="62"/>
      <c r="AC68" s="62"/>
      <c r="AD68" s="62">
        <f ca="1">LCM(S18,W18,AA18)</f>
        <v>24</v>
      </c>
      <c r="AE68" s="2"/>
      <c r="AF68" s="1"/>
      <c r="AG68" s="3"/>
      <c r="AH68" s="3"/>
    </row>
    <row r="69" spans="1:34" ht="14.4" customHeight="1" x14ac:dyDescent="0.3">
      <c r="A69" s="3"/>
      <c r="B69" s="3"/>
      <c r="C69" s="1"/>
      <c r="D69" s="54"/>
      <c r="E69" s="237">
        <f ca="1">SMALL(F68:H68,1)/GCD(SMALL(F68:H68,1),P68)</f>
        <v>1</v>
      </c>
      <c r="F69" s="237"/>
      <c r="G69" s="54"/>
      <c r="H69" s="54"/>
      <c r="I69" s="237">
        <f ca="1">SMALL(F68:H68,2)/GCD(SMALL(F68:H68,2),P68)</f>
        <v>1</v>
      </c>
      <c r="J69" s="237"/>
      <c r="K69" s="54"/>
      <c r="L69" s="54"/>
      <c r="M69" s="237">
        <f ca="1">SMALL(F68:H68,3)/GCD(SMALL(F68:H68,3),P68)</f>
        <v>1</v>
      </c>
      <c r="N69" s="237"/>
      <c r="O69" s="54"/>
      <c r="P69" s="92"/>
      <c r="Q69" s="92"/>
      <c r="R69" s="54"/>
      <c r="S69" s="237">
        <f ca="1">SMALL(T68:V68,1)/GCD(SMALL(T68:V68,1),AD68)</f>
        <v>3</v>
      </c>
      <c r="T69" s="237"/>
      <c r="U69" s="54"/>
      <c r="V69" s="54"/>
      <c r="W69" s="237">
        <f ca="1">SMALL(T68:V68,2)/GCD(SMALL(T68:V68,2),AD68)</f>
        <v>1</v>
      </c>
      <c r="X69" s="237"/>
      <c r="Y69" s="54"/>
      <c r="Z69" s="54"/>
      <c r="AA69" s="237">
        <f ca="1">SMALL(T68:V68,3)/GCD(SMALL(T68:V68,3),AD68)</f>
        <v>2</v>
      </c>
      <c r="AB69" s="237"/>
      <c r="AC69" s="54"/>
      <c r="AD69" s="92"/>
      <c r="AE69" s="92"/>
      <c r="AF69" s="1"/>
      <c r="AG69" s="3"/>
      <c r="AH69" s="3"/>
    </row>
    <row r="70" spans="1:34" ht="14.4" customHeight="1" thickBot="1" x14ac:dyDescent="0.35">
      <c r="A70" s="3"/>
      <c r="B70" s="3"/>
      <c r="C70" s="1"/>
      <c r="D70" s="54"/>
      <c r="E70" s="238"/>
      <c r="F70" s="238"/>
      <c r="G70" s="236" t="s">
        <v>244</v>
      </c>
      <c r="H70" s="54"/>
      <c r="I70" s="238"/>
      <c r="J70" s="238"/>
      <c r="K70" s="236" t="s">
        <v>244</v>
      </c>
      <c r="L70" s="54"/>
      <c r="M70" s="238"/>
      <c r="N70" s="238"/>
      <c r="O70" s="54"/>
      <c r="P70" s="92"/>
      <c r="Q70" s="92"/>
      <c r="R70" s="54"/>
      <c r="S70" s="238"/>
      <c r="T70" s="238"/>
      <c r="U70" s="236" t="s">
        <v>244</v>
      </c>
      <c r="V70" s="54"/>
      <c r="W70" s="238"/>
      <c r="X70" s="238"/>
      <c r="Y70" s="236" t="s">
        <v>244</v>
      </c>
      <c r="Z70" s="54"/>
      <c r="AA70" s="238"/>
      <c r="AB70" s="238"/>
      <c r="AC70" s="54"/>
      <c r="AD70" s="92"/>
      <c r="AE70" s="92"/>
      <c r="AF70" s="1"/>
      <c r="AG70" s="3"/>
      <c r="AH70" s="3"/>
    </row>
    <row r="71" spans="1:34" ht="14.4" customHeight="1" x14ac:dyDescent="0.3">
      <c r="A71" s="3"/>
      <c r="B71" s="3"/>
      <c r="C71" s="1"/>
      <c r="D71" s="54"/>
      <c r="E71" s="236">
        <f ca="1">P68/GCD(SMALL(F68:H68,1),P68)</f>
        <v>6</v>
      </c>
      <c r="F71" s="236"/>
      <c r="G71" s="236"/>
      <c r="H71" s="54"/>
      <c r="I71" s="236">
        <f ca="1">P68/GCD(SMALL(F68:H68,2),P68)</f>
        <v>3</v>
      </c>
      <c r="J71" s="236"/>
      <c r="K71" s="236"/>
      <c r="L71" s="54"/>
      <c r="M71" s="236">
        <f ca="1">P68/GCD(SMALL(F68:H68,3),P68)</f>
        <v>2</v>
      </c>
      <c r="N71" s="236"/>
      <c r="O71" s="54"/>
      <c r="P71" s="92"/>
      <c r="Q71" s="92"/>
      <c r="R71" s="54"/>
      <c r="S71" s="236">
        <f ca="1">AD68/GCD(SMALL(T68:V68,1),AD68)</f>
        <v>8</v>
      </c>
      <c r="T71" s="236"/>
      <c r="U71" s="236"/>
      <c r="V71" s="54"/>
      <c r="W71" s="236">
        <f ca="1">AD68/GCD(SMALL(T68:V68,2),AD68)</f>
        <v>2</v>
      </c>
      <c r="X71" s="236"/>
      <c r="Y71" s="236"/>
      <c r="Z71" s="54"/>
      <c r="AA71" s="236">
        <f ca="1">AD68/GCD(SMALL(T68:V68,3),AD68)</f>
        <v>3</v>
      </c>
      <c r="AB71" s="236"/>
      <c r="AC71" s="54"/>
      <c r="AD71" s="92"/>
      <c r="AE71" s="92"/>
      <c r="AF71" s="1"/>
      <c r="AG71" s="3"/>
      <c r="AH71" s="3"/>
    </row>
    <row r="72" spans="1:34" ht="14.4" customHeight="1" x14ac:dyDescent="0.3">
      <c r="A72" s="3"/>
      <c r="B72" s="3"/>
      <c r="C72" s="1"/>
      <c r="D72" s="54"/>
      <c r="E72" s="236"/>
      <c r="F72" s="236"/>
      <c r="G72" s="54"/>
      <c r="H72" s="54"/>
      <c r="I72" s="236"/>
      <c r="J72" s="236"/>
      <c r="K72" s="54"/>
      <c r="L72" s="54"/>
      <c r="M72" s="236"/>
      <c r="N72" s="236"/>
      <c r="O72" s="54"/>
      <c r="P72" s="92"/>
      <c r="Q72" s="92"/>
      <c r="R72" s="54"/>
      <c r="S72" s="236"/>
      <c r="T72" s="236"/>
      <c r="U72" s="54"/>
      <c r="V72" s="54"/>
      <c r="W72" s="236"/>
      <c r="X72" s="236"/>
      <c r="Y72" s="54"/>
      <c r="Z72" s="54"/>
      <c r="AA72" s="236"/>
      <c r="AB72" s="236"/>
      <c r="AC72" s="54"/>
      <c r="AD72" s="92"/>
      <c r="AE72" s="92"/>
      <c r="AF72" s="1"/>
      <c r="AG72" s="3"/>
      <c r="AH72" s="3"/>
    </row>
    <row r="73" spans="1:34" x14ac:dyDescent="0.3">
      <c r="A73" s="3"/>
      <c r="B73" s="3"/>
      <c r="C73" s="1"/>
      <c r="D73" s="2" t="s">
        <v>6</v>
      </c>
      <c r="E73" s="33"/>
      <c r="F73" s="62">
        <f ca="1">E22*P73/E24</f>
        <v>30</v>
      </c>
      <c r="G73" s="62">
        <f ca="1">I22/I24*P73</f>
        <v>16</v>
      </c>
      <c r="H73" s="62">
        <f ca="1">M22/M24*P73</f>
        <v>25</v>
      </c>
      <c r="I73" s="62"/>
      <c r="J73" s="62"/>
      <c r="K73" s="62"/>
      <c r="L73" s="62"/>
      <c r="M73" s="62"/>
      <c r="N73" s="62"/>
      <c r="O73" s="62"/>
      <c r="P73" s="62">
        <f ca="1">LCM(E24,I24,M24)</f>
        <v>40</v>
      </c>
      <c r="Q73" s="2"/>
      <c r="R73" s="2" t="s">
        <v>7</v>
      </c>
      <c r="S73" s="2"/>
      <c r="T73" s="62">
        <f ca="1">S22*AD73/S24</f>
        <v>30</v>
      </c>
      <c r="U73" s="62">
        <f ca="1">W22/W24*AD73</f>
        <v>16</v>
      </c>
      <c r="V73" s="62">
        <f ca="1">AA22/AA24*AD73</f>
        <v>35</v>
      </c>
      <c r="W73" s="62"/>
      <c r="X73" s="62"/>
      <c r="Y73" s="62"/>
      <c r="Z73" s="62"/>
      <c r="AA73" s="62"/>
      <c r="AB73" s="62"/>
      <c r="AC73" s="62"/>
      <c r="AD73" s="62">
        <f ca="1">LCM(S24,W24,AA24)</f>
        <v>40</v>
      </c>
      <c r="AE73" s="2"/>
      <c r="AF73" s="1"/>
      <c r="AG73" s="3"/>
      <c r="AH73" s="3"/>
    </row>
    <row r="74" spans="1:34" ht="14.4" customHeight="1" x14ac:dyDescent="0.3">
      <c r="A74" s="3"/>
      <c r="B74" s="3"/>
      <c r="C74" s="1"/>
      <c r="D74" s="54"/>
      <c r="E74" s="237">
        <f ca="1">SMALL(F73:H73,3)/GCD(SMALL(F73:H73,3),P73)</f>
        <v>3</v>
      </c>
      <c r="F74" s="237"/>
      <c r="G74" s="54"/>
      <c r="H74" s="54"/>
      <c r="I74" s="237">
        <f ca="1">SMALL(F73:H73,2)/GCD(SMALL(F73:H73,2),P73)</f>
        <v>5</v>
      </c>
      <c r="J74" s="237"/>
      <c r="K74" s="54"/>
      <c r="L74" s="54"/>
      <c r="M74" s="237">
        <f ca="1">SMALL(F73:H73,1)/GCD(SMALL(F73:H73,1),P73)</f>
        <v>2</v>
      </c>
      <c r="N74" s="237"/>
      <c r="O74" s="54"/>
      <c r="P74" s="92"/>
      <c r="Q74" s="92"/>
      <c r="R74" s="54"/>
      <c r="S74" s="237">
        <f ca="1">SMALL(T73:V73,3)/GCD(SMALL(T73:V73,3),AD73)</f>
        <v>7</v>
      </c>
      <c r="T74" s="237"/>
      <c r="U74" s="54"/>
      <c r="V74" s="54"/>
      <c r="W74" s="237">
        <f ca="1">SMALL(T73:V73,2)/GCD(SMALL(T73:V73,2),AD73)</f>
        <v>3</v>
      </c>
      <c r="X74" s="237"/>
      <c r="Y74" s="54"/>
      <c r="Z74" s="54"/>
      <c r="AA74" s="237">
        <f ca="1">SMALL(T73:V73,1)/GCD(SMALL(T73:V73,1),AD73)</f>
        <v>2</v>
      </c>
      <c r="AB74" s="237"/>
      <c r="AC74" s="54"/>
      <c r="AD74" s="92"/>
      <c r="AE74" s="92"/>
      <c r="AF74" s="1"/>
      <c r="AG74" s="3"/>
      <c r="AH74" s="3"/>
    </row>
    <row r="75" spans="1:34" ht="14.4" customHeight="1" thickBot="1" x14ac:dyDescent="0.35">
      <c r="A75" s="3"/>
      <c r="B75" s="3"/>
      <c r="C75" s="1"/>
      <c r="D75" s="54"/>
      <c r="E75" s="238"/>
      <c r="F75" s="238"/>
      <c r="G75" s="236" t="s">
        <v>244</v>
      </c>
      <c r="H75" s="54"/>
      <c r="I75" s="238"/>
      <c r="J75" s="238"/>
      <c r="K75" s="236" t="s">
        <v>244</v>
      </c>
      <c r="L75" s="54"/>
      <c r="M75" s="238"/>
      <c r="N75" s="238"/>
      <c r="O75" s="54"/>
      <c r="P75" s="92"/>
      <c r="Q75" s="92"/>
      <c r="R75" s="54"/>
      <c r="S75" s="238"/>
      <c r="T75" s="238"/>
      <c r="U75" s="236" t="s">
        <v>244</v>
      </c>
      <c r="V75" s="54"/>
      <c r="W75" s="238"/>
      <c r="X75" s="238"/>
      <c r="Y75" s="236" t="s">
        <v>244</v>
      </c>
      <c r="Z75" s="54"/>
      <c r="AA75" s="238"/>
      <c r="AB75" s="238"/>
      <c r="AC75" s="54"/>
      <c r="AD75" s="92"/>
      <c r="AE75" s="92"/>
      <c r="AF75" s="1"/>
      <c r="AG75" s="3"/>
      <c r="AH75" s="3"/>
    </row>
    <row r="76" spans="1:34" ht="14.4" customHeight="1" x14ac:dyDescent="0.3">
      <c r="A76" s="3"/>
      <c r="B76" s="3"/>
      <c r="C76" s="1"/>
      <c r="D76" s="54"/>
      <c r="E76" s="236">
        <f ca="1">P73/GCD(SMALL(F73:H73,3),P73)</f>
        <v>4</v>
      </c>
      <c r="F76" s="236"/>
      <c r="G76" s="236"/>
      <c r="H76" s="54"/>
      <c r="I76" s="236">
        <f ca="1">P73/GCD(SMALL(F73:H73,2),P73)</f>
        <v>8</v>
      </c>
      <c r="J76" s="236"/>
      <c r="K76" s="236"/>
      <c r="L76" s="54"/>
      <c r="M76" s="236">
        <f ca="1">P73/GCD(SMALL(F73:H73,1),P73)</f>
        <v>5</v>
      </c>
      <c r="N76" s="236"/>
      <c r="O76" s="54"/>
      <c r="P76" s="92"/>
      <c r="Q76" s="92"/>
      <c r="R76" s="54"/>
      <c r="S76" s="236">
        <f ca="1">AD73/GCD(SMALL(T73:V73,3),AD73)</f>
        <v>8</v>
      </c>
      <c r="T76" s="236"/>
      <c r="U76" s="236"/>
      <c r="V76" s="54"/>
      <c r="W76" s="236">
        <f ca="1">AD73/GCD(SMALL(T73:V73,2),AD73)</f>
        <v>4</v>
      </c>
      <c r="X76" s="236"/>
      <c r="Y76" s="236"/>
      <c r="Z76" s="54"/>
      <c r="AA76" s="236">
        <f ca="1">AD73/GCD(SMALL(T73:V73,1),AD73)</f>
        <v>5</v>
      </c>
      <c r="AB76" s="236"/>
      <c r="AC76" s="54"/>
      <c r="AD76" s="92"/>
      <c r="AE76" s="92"/>
      <c r="AF76" s="1"/>
      <c r="AG76" s="3"/>
      <c r="AH76" s="3"/>
    </row>
    <row r="77" spans="1:34" ht="14.4" customHeight="1" x14ac:dyDescent="0.3">
      <c r="A77" s="3"/>
      <c r="B77" s="3"/>
      <c r="C77" s="1"/>
      <c r="D77" s="54"/>
      <c r="E77" s="236"/>
      <c r="F77" s="236"/>
      <c r="G77" s="54"/>
      <c r="H77" s="54"/>
      <c r="I77" s="236"/>
      <c r="J77" s="236"/>
      <c r="K77" s="54"/>
      <c r="L77" s="54"/>
      <c r="M77" s="236"/>
      <c r="N77" s="236"/>
      <c r="O77" s="54"/>
      <c r="P77" s="92"/>
      <c r="Q77" s="92"/>
      <c r="R77" s="54"/>
      <c r="S77" s="236"/>
      <c r="T77" s="236"/>
      <c r="U77" s="54"/>
      <c r="V77" s="54"/>
      <c r="W77" s="236"/>
      <c r="X77" s="236"/>
      <c r="Y77" s="54"/>
      <c r="Z77" s="54"/>
      <c r="AA77" s="236"/>
      <c r="AB77" s="236"/>
      <c r="AC77" s="54"/>
      <c r="AD77" s="92"/>
      <c r="AE77" s="92"/>
      <c r="AF77" s="1"/>
      <c r="AG77" s="3"/>
      <c r="AH77" s="3"/>
    </row>
    <row r="78" spans="1:34" x14ac:dyDescent="0.3">
      <c r="A78" s="3"/>
      <c r="B78" s="3"/>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3"/>
      <c r="AH78" s="3"/>
    </row>
    <row r="79" spans="1:34"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31" t="str">
        <f>D57</f>
        <v>Comparing Fractions Answer Key</v>
      </c>
      <c r="E82" s="231"/>
      <c r="F82" s="231"/>
      <c r="G82" s="231"/>
      <c r="H82" s="231"/>
      <c r="I82" s="231"/>
      <c r="J82" s="231"/>
      <c r="K82" s="231"/>
      <c r="L82" s="231"/>
      <c r="M82" s="231"/>
      <c r="N82" s="231"/>
      <c r="O82" s="231"/>
      <c r="P82" s="231"/>
      <c r="Q82" s="231"/>
      <c r="R82" s="231"/>
      <c r="S82" s="231"/>
      <c r="T82" s="231"/>
      <c r="U82" s="231"/>
      <c r="V82" s="231"/>
      <c r="W82" s="231"/>
      <c r="X82" s="231"/>
      <c r="Y82" s="231"/>
      <c r="Z82" s="231"/>
      <c r="AA82" s="1"/>
      <c r="AB82" s="1"/>
      <c r="AC82" s="1"/>
      <c r="AD82" s="1"/>
      <c r="AE82" s="1"/>
      <c r="AF82" s="1"/>
      <c r="AG82" s="3"/>
      <c r="AH82" s="3"/>
    </row>
    <row r="83" spans="1:34" x14ac:dyDescent="0.3">
      <c r="A83" s="3"/>
      <c r="B83" s="3"/>
      <c r="C83" s="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1"/>
      <c r="AB83" s="1"/>
      <c r="AC83" s="1"/>
      <c r="AD83" s="1"/>
      <c r="AE83" s="1"/>
      <c r="AF83" s="1"/>
      <c r="AG83" s="3"/>
      <c r="AH83" s="3"/>
    </row>
    <row r="84" spans="1:34" x14ac:dyDescent="0.3">
      <c r="A84" s="3"/>
      <c r="B84" s="3"/>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1"/>
      <c r="AB84" s="1"/>
      <c r="AC84" s="1"/>
      <c r="AD84" s="1"/>
      <c r="AE84" s="1"/>
      <c r="AF84" s="1"/>
      <c r="AG84" s="3"/>
      <c r="AH84" s="3"/>
    </row>
    <row r="85" spans="1:34" x14ac:dyDescent="0.3">
      <c r="A85" s="3"/>
      <c r="B85" s="3"/>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1"/>
      <c r="AB85" s="1"/>
      <c r="AC85" s="1"/>
      <c r="AD85" s="1"/>
      <c r="AE85" s="1"/>
      <c r="AF85" s="1"/>
      <c r="AG85" s="3"/>
      <c r="AH85" s="3"/>
    </row>
    <row r="86" spans="1:34" x14ac:dyDescent="0.3">
      <c r="A86" s="3"/>
      <c r="B86" s="3"/>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1"/>
      <c r="AB86" s="1"/>
      <c r="AC86" s="1"/>
      <c r="AD86" s="1"/>
      <c r="AE86" s="1"/>
      <c r="AF86" s="1"/>
      <c r="AG86" s="3"/>
      <c r="AH86" s="3"/>
    </row>
    <row r="87" spans="1:34" x14ac:dyDescent="0.3">
      <c r="A87" s="3"/>
      <c r="B87" s="3"/>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3"/>
      <c r="AH87" s="3"/>
    </row>
    <row r="88" spans="1:34" x14ac:dyDescent="0.3">
      <c r="A88" s="3"/>
      <c r="B88" s="3"/>
      <c r="C88" s="1"/>
      <c r="D88" s="2" t="s">
        <v>0</v>
      </c>
      <c r="E88" s="2"/>
      <c r="F88" s="2"/>
      <c r="G88" s="2"/>
      <c r="H88" s="2"/>
      <c r="I88" s="2"/>
      <c r="J88" s="2"/>
      <c r="K88" s="2" t="s">
        <v>1</v>
      </c>
      <c r="L88" s="2"/>
      <c r="M88" s="2"/>
      <c r="N88" s="2"/>
      <c r="O88" s="2"/>
      <c r="P88" s="2"/>
      <c r="Q88" s="2"/>
      <c r="R88" s="2" t="s">
        <v>2</v>
      </c>
      <c r="S88" s="2"/>
      <c r="T88" s="2"/>
      <c r="U88" s="2"/>
      <c r="V88" s="2"/>
      <c r="W88" s="2"/>
      <c r="X88" s="2"/>
      <c r="Y88" s="2" t="s">
        <v>3</v>
      </c>
      <c r="Z88" s="2"/>
      <c r="AA88" s="2"/>
      <c r="AB88" s="2"/>
      <c r="AC88" s="2"/>
      <c r="AD88" s="2"/>
      <c r="AE88" s="2"/>
      <c r="AF88" s="1"/>
      <c r="AG88" s="3"/>
      <c r="AH88" s="3"/>
    </row>
    <row r="89" spans="1:34" ht="15" customHeight="1" x14ac:dyDescent="0.3">
      <c r="A89" s="3"/>
      <c r="B89" s="3"/>
      <c r="C89" s="1"/>
      <c r="D89" s="230" t="str">
        <f ca="1">D64</f>
        <v>FALSE</v>
      </c>
      <c r="E89" s="230"/>
      <c r="F89" s="230"/>
      <c r="G89" s="230"/>
      <c r="H89" s="230"/>
      <c r="I89" s="230"/>
      <c r="J89" s="230"/>
      <c r="K89" s="230" t="str">
        <f ca="1">K64</f>
        <v>TRUE</v>
      </c>
      <c r="L89" s="230"/>
      <c r="M89" s="230"/>
      <c r="N89" s="230"/>
      <c r="O89" s="230"/>
      <c r="P89" s="230"/>
      <c r="Q89" s="230"/>
      <c r="R89" s="230" t="str">
        <f ca="1">R64</f>
        <v>TRUE</v>
      </c>
      <c r="S89" s="230"/>
      <c r="T89" s="230"/>
      <c r="U89" s="230"/>
      <c r="V89" s="230"/>
      <c r="W89" s="230"/>
      <c r="X89" s="230"/>
      <c r="Y89" s="230" t="str">
        <f ca="1">Y64</f>
        <v>TRUE</v>
      </c>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ht="15" customHeight="1" x14ac:dyDescent="0.3">
      <c r="A92" s="3"/>
      <c r="B92" s="3"/>
      <c r="C92" s="1"/>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1"/>
      <c r="AG92" s="3"/>
      <c r="AH92" s="3"/>
    </row>
    <row r="93" spans="1:34" x14ac:dyDescent="0.3">
      <c r="A93" s="3"/>
      <c r="B93" s="3"/>
      <c r="C93" s="1"/>
      <c r="D93" s="2" t="s">
        <v>4</v>
      </c>
      <c r="E93" s="2"/>
      <c r="F93" s="2"/>
      <c r="G93" s="2"/>
      <c r="H93" s="2"/>
      <c r="I93" s="2"/>
      <c r="J93" s="2"/>
      <c r="K93" s="2"/>
      <c r="L93" s="2"/>
      <c r="M93" s="2"/>
      <c r="N93" s="2"/>
      <c r="O93" s="2"/>
      <c r="P93" s="2"/>
      <c r="Q93" s="2"/>
      <c r="R93" s="2" t="s">
        <v>5</v>
      </c>
      <c r="S93" s="2"/>
      <c r="T93" s="2"/>
      <c r="U93" s="2"/>
      <c r="V93" s="2"/>
      <c r="W93" s="2"/>
      <c r="X93" s="2"/>
      <c r="Y93" s="2"/>
      <c r="Z93" s="2"/>
      <c r="AA93" s="2"/>
      <c r="AB93" s="2"/>
      <c r="AC93" s="2"/>
      <c r="AD93" s="2"/>
      <c r="AE93" s="2"/>
      <c r="AF93" s="1"/>
      <c r="AG93" s="3"/>
      <c r="AH93" s="3"/>
    </row>
    <row r="94" spans="1:34" ht="15" customHeight="1" x14ac:dyDescent="0.3">
      <c r="A94" s="3"/>
      <c r="B94" s="3"/>
      <c r="C94" s="1"/>
      <c r="D94" s="54"/>
      <c r="E94" s="237">
        <f ca="1">E69</f>
        <v>1</v>
      </c>
      <c r="F94" s="237"/>
      <c r="G94" s="54"/>
      <c r="H94" s="54"/>
      <c r="I94" s="237">
        <f ca="1">I69</f>
        <v>1</v>
      </c>
      <c r="J94" s="237"/>
      <c r="K94" s="54"/>
      <c r="L94" s="54"/>
      <c r="M94" s="237">
        <f ca="1">M69</f>
        <v>1</v>
      </c>
      <c r="N94" s="237"/>
      <c r="O94" s="54"/>
      <c r="P94" s="92"/>
      <c r="Q94" s="92"/>
      <c r="R94" s="54"/>
      <c r="S94" s="237">
        <f ca="1">S69</f>
        <v>3</v>
      </c>
      <c r="T94" s="237"/>
      <c r="U94" s="54"/>
      <c r="V94" s="54"/>
      <c r="W94" s="237">
        <f ca="1">W69</f>
        <v>1</v>
      </c>
      <c r="X94" s="237"/>
      <c r="Y94" s="54"/>
      <c r="Z94" s="54"/>
      <c r="AA94" s="237">
        <f ca="1">AA69</f>
        <v>2</v>
      </c>
      <c r="AB94" s="237"/>
      <c r="AC94" s="54"/>
      <c r="AD94" s="92"/>
      <c r="AE94" s="92"/>
      <c r="AF94" s="1"/>
      <c r="AG94" s="3"/>
      <c r="AH94" s="3"/>
    </row>
    <row r="95" spans="1:34" ht="15" customHeight="1" thickBot="1" x14ac:dyDescent="0.35">
      <c r="A95" s="3"/>
      <c r="B95" s="3"/>
      <c r="C95" s="1"/>
      <c r="D95" s="54"/>
      <c r="E95" s="238"/>
      <c r="F95" s="238"/>
      <c r="G95" s="236" t="s">
        <v>244</v>
      </c>
      <c r="H95" s="54"/>
      <c r="I95" s="238"/>
      <c r="J95" s="238"/>
      <c r="K95" s="236" t="s">
        <v>244</v>
      </c>
      <c r="L95" s="54"/>
      <c r="M95" s="238"/>
      <c r="N95" s="238"/>
      <c r="O95" s="54"/>
      <c r="P95" s="92"/>
      <c r="Q95" s="92"/>
      <c r="R95" s="54"/>
      <c r="S95" s="238"/>
      <c r="T95" s="238"/>
      <c r="U95" s="236" t="s">
        <v>244</v>
      </c>
      <c r="V95" s="54"/>
      <c r="W95" s="238"/>
      <c r="X95" s="238"/>
      <c r="Y95" s="236" t="s">
        <v>244</v>
      </c>
      <c r="Z95" s="54"/>
      <c r="AA95" s="238"/>
      <c r="AB95" s="238"/>
      <c r="AC95" s="54"/>
      <c r="AD95" s="92"/>
      <c r="AE95" s="92"/>
      <c r="AF95" s="1"/>
      <c r="AG95" s="3"/>
      <c r="AH95" s="3"/>
    </row>
    <row r="96" spans="1:34" ht="15" customHeight="1" x14ac:dyDescent="0.3">
      <c r="A96" s="3"/>
      <c r="B96" s="3"/>
      <c r="C96" s="1"/>
      <c r="D96" s="54"/>
      <c r="E96" s="236">
        <f ca="1">E71</f>
        <v>6</v>
      </c>
      <c r="F96" s="236"/>
      <c r="G96" s="236"/>
      <c r="H96" s="54"/>
      <c r="I96" s="236">
        <f ca="1">I71</f>
        <v>3</v>
      </c>
      <c r="J96" s="236"/>
      <c r="K96" s="236"/>
      <c r="L96" s="54"/>
      <c r="M96" s="236">
        <f ca="1">M71</f>
        <v>2</v>
      </c>
      <c r="N96" s="236"/>
      <c r="O96" s="54"/>
      <c r="P96" s="92"/>
      <c r="Q96" s="92"/>
      <c r="R96" s="54"/>
      <c r="S96" s="236">
        <f ca="1">S71</f>
        <v>8</v>
      </c>
      <c r="T96" s="236"/>
      <c r="U96" s="236"/>
      <c r="V96" s="54"/>
      <c r="W96" s="236">
        <f ca="1">W71</f>
        <v>2</v>
      </c>
      <c r="X96" s="236"/>
      <c r="Y96" s="236"/>
      <c r="Z96" s="54"/>
      <c r="AA96" s="236">
        <f ca="1">AA71</f>
        <v>3</v>
      </c>
      <c r="AB96" s="236"/>
      <c r="AC96" s="54"/>
      <c r="AD96" s="92"/>
      <c r="AE96" s="92"/>
      <c r="AF96" s="1"/>
      <c r="AG96" s="3"/>
      <c r="AH96" s="3"/>
    </row>
    <row r="97" spans="1:34" ht="15" customHeight="1" x14ac:dyDescent="0.3">
      <c r="A97" s="3"/>
      <c r="B97" s="3"/>
      <c r="C97" s="1"/>
      <c r="D97" s="54"/>
      <c r="E97" s="236"/>
      <c r="F97" s="236"/>
      <c r="G97" s="54"/>
      <c r="H97" s="54"/>
      <c r="I97" s="236"/>
      <c r="J97" s="236"/>
      <c r="K97" s="54"/>
      <c r="L97" s="54"/>
      <c r="M97" s="236"/>
      <c r="N97" s="236"/>
      <c r="O97" s="54"/>
      <c r="P97" s="92"/>
      <c r="Q97" s="92"/>
      <c r="R97" s="54"/>
      <c r="S97" s="236"/>
      <c r="T97" s="236"/>
      <c r="U97" s="54"/>
      <c r="V97" s="54"/>
      <c r="W97" s="236"/>
      <c r="X97" s="236"/>
      <c r="Y97" s="54"/>
      <c r="Z97" s="54"/>
      <c r="AA97" s="236"/>
      <c r="AB97" s="236"/>
      <c r="AC97" s="54"/>
      <c r="AD97" s="92"/>
      <c r="AE97" s="92"/>
      <c r="AF97" s="1"/>
      <c r="AG97" s="3"/>
      <c r="AH97" s="3"/>
    </row>
    <row r="98" spans="1:34" x14ac:dyDescent="0.3">
      <c r="A98" s="3"/>
      <c r="B98" s="3"/>
      <c r="C98" s="1"/>
      <c r="D98" s="2" t="s">
        <v>6</v>
      </c>
      <c r="E98" s="2"/>
      <c r="F98" s="2"/>
      <c r="G98" s="2"/>
      <c r="H98" s="2"/>
      <c r="I98" s="2"/>
      <c r="J98" s="2"/>
      <c r="K98" s="2"/>
      <c r="L98" s="2"/>
      <c r="M98" s="2"/>
      <c r="N98" s="2"/>
      <c r="O98" s="2"/>
      <c r="P98" s="2"/>
      <c r="Q98" s="2"/>
      <c r="R98" s="2" t="s">
        <v>7</v>
      </c>
      <c r="S98" s="2"/>
      <c r="T98" s="2"/>
      <c r="U98" s="2"/>
      <c r="V98" s="2"/>
      <c r="W98" s="2"/>
      <c r="X98" s="2"/>
      <c r="Y98" s="2"/>
      <c r="Z98" s="2"/>
      <c r="AA98" s="2"/>
      <c r="AB98" s="2"/>
      <c r="AC98" s="2"/>
      <c r="AD98" s="2"/>
      <c r="AE98" s="2"/>
      <c r="AF98" s="1"/>
      <c r="AG98" s="3"/>
      <c r="AH98" s="3"/>
    </row>
    <row r="99" spans="1:34" ht="15" customHeight="1" x14ac:dyDescent="0.3">
      <c r="A99" s="3"/>
      <c r="B99" s="3"/>
      <c r="C99" s="1"/>
      <c r="D99" s="54"/>
      <c r="E99" s="237">
        <f ca="1">E74</f>
        <v>3</v>
      </c>
      <c r="F99" s="237"/>
      <c r="G99" s="54"/>
      <c r="H99" s="54"/>
      <c r="I99" s="237">
        <f ca="1">I74</f>
        <v>5</v>
      </c>
      <c r="J99" s="237"/>
      <c r="K99" s="54"/>
      <c r="L99" s="54"/>
      <c r="M99" s="237">
        <f ca="1">M74</f>
        <v>2</v>
      </c>
      <c r="N99" s="237"/>
      <c r="O99" s="54"/>
      <c r="P99" s="92"/>
      <c r="Q99" s="92"/>
      <c r="R99" s="54"/>
      <c r="S99" s="237">
        <f ca="1">S74</f>
        <v>7</v>
      </c>
      <c r="T99" s="237"/>
      <c r="U99" s="54"/>
      <c r="V99" s="54"/>
      <c r="W99" s="237">
        <f ca="1">W74</f>
        <v>3</v>
      </c>
      <c r="X99" s="237"/>
      <c r="Y99" s="54"/>
      <c r="Z99" s="54"/>
      <c r="AA99" s="237">
        <f ca="1">AA74</f>
        <v>2</v>
      </c>
      <c r="AB99" s="237"/>
      <c r="AC99" s="92"/>
      <c r="AD99" s="92"/>
      <c r="AE99" s="92"/>
      <c r="AF99" s="1"/>
      <c r="AG99" s="3"/>
      <c r="AH99" s="3"/>
    </row>
    <row r="100" spans="1:34" ht="15" customHeight="1" thickBot="1" x14ac:dyDescent="0.35">
      <c r="A100" s="3"/>
      <c r="B100" s="3"/>
      <c r="C100" s="1"/>
      <c r="D100" s="54"/>
      <c r="E100" s="238"/>
      <c r="F100" s="238"/>
      <c r="G100" s="236" t="s">
        <v>244</v>
      </c>
      <c r="H100" s="54"/>
      <c r="I100" s="238"/>
      <c r="J100" s="238"/>
      <c r="K100" s="236" t="s">
        <v>244</v>
      </c>
      <c r="L100" s="54"/>
      <c r="M100" s="238"/>
      <c r="N100" s="238"/>
      <c r="O100" s="54"/>
      <c r="P100" s="92"/>
      <c r="Q100" s="92"/>
      <c r="R100" s="54"/>
      <c r="S100" s="238"/>
      <c r="T100" s="238"/>
      <c r="U100" s="236" t="s">
        <v>244</v>
      </c>
      <c r="V100" s="54"/>
      <c r="W100" s="238"/>
      <c r="X100" s="238"/>
      <c r="Y100" s="236" t="s">
        <v>244</v>
      </c>
      <c r="Z100" s="54"/>
      <c r="AA100" s="238"/>
      <c r="AB100" s="238"/>
      <c r="AC100" s="92"/>
      <c r="AD100" s="92"/>
      <c r="AE100" s="92"/>
      <c r="AF100" s="1"/>
      <c r="AG100" s="3"/>
      <c r="AH100" s="3"/>
    </row>
    <row r="101" spans="1:34" ht="15" customHeight="1" x14ac:dyDescent="0.3">
      <c r="A101" s="3"/>
      <c r="B101" s="3"/>
      <c r="C101" s="1"/>
      <c r="D101" s="54"/>
      <c r="E101" s="236">
        <f ca="1">E76</f>
        <v>4</v>
      </c>
      <c r="F101" s="236"/>
      <c r="G101" s="236"/>
      <c r="H101" s="54"/>
      <c r="I101" s="236">
        <f ca="1">I76</f>
        <v>8</v>
      </c>
      <c r="J101" s="236"/>
      <c r="K101" s="236"/>
      <c r="L101" s="54"/>
      <c r="M101" s="236">
        <f ca="1">M76</f>
        <v>5</v>
      </c>
      <c r="N101" s="236"/>
      <c r="O101" s="54"/>
      <c r="P101" s="92"/>
      <c r="Q101" s="92"/>
      <c r="R101" s="54"/>
      <c r="S101" s="236">
        <f ca="1">S76</f>
        <v>8</v>
      </c>
      <c r="T101" s="236"/>
      <c r="U101" s="236"/>
      <c r="V101" s="54"/>
      <c r="W101" s="236">
        <f ca="1">W76</f>
        <v>4</v>
      </c>
      <c r="X101" s="236"/>
      <c r="Y101" s="236"/>
      <c r="Z101" s="54"/>
      <c r="AA101" s="236">
        <f ca="1">AA76</f>
        <v>5</v>
      </c>
      <c r="AB101" s="236"/>
      <c r="AC101" s="92"/>
      <c r="AD101" s="92"/>
      <c r="AE101" s="92"/>
      <c r="AF101" s="1"/>
      <c r="AG101" s="3"/>
      <c r="AH101" s="3"/>
    </row>
    <row r="102" spans="1:34" ht="15" customHeight="1" x14ac:dyDescent="0.3">
      <c r="A102" s="3"/>
      <c r="B102" s="3"/>
      <c r="C102" s="1"/>
      <c r="D102" s="54"/>
      <c r="E102" s="236"/>
      <c r="F102" s="236"/>
      <c r="G102" s="54"/>
      <c r="H102" s="54"/>
      <c r="I102" s="236"/>
      <c r="J102" s="236"/>
      <c r="K102" s="54"/>
      <c r="L102" s="54"/>
      <c r="M102" s="236"/>
      <c r="N102" s="236"/>
      <c r="O102" s="54"/>
      <c r="P102" s="92"/>
      <c r="Q102" s="92"/>
      <c r="R102" s="54"/>
      <c r="S102" s="236"/>
      <c r="T102" s="236"/>
      <c r="U102" s="54"/>
      <c r="V102" s="54"/>
      <c r="W102" s="236"/>
      <c r="X102" s="236"/>
      <c r="Y102" s="54"/>
      <c r="Z102" s="54"/>
      <c r="AA102" s="236"/>
      <c r="AB102" s="236"/>
      <c r="AC102" s="92"/>
      <c r="AD102" s="92"/>
      <c r="AE102" s="92"/>
      <c r="AF102" s="1"/>
      <c r="AG102" s="3"/>
      <c r="AH102" s="3"/>
    </row>
    <row r="103" spans="1:34" x14ac:dyDescent="0.3">
      <c r="A103" s="3"/>
      <c r="B103" s="3"/>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3"/>
      <c r="AH103" s="3"/>
    </row>
    <row r="104" spans="1:34"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sheetData>
  <mergeCells count="186">
    <mergeCell ref="K17:K18"/>
    <mergeCell ref="S16:T17"/>
    <mergeCell ref="D20:AE20"/>
    <mergeCell ref="S22:T23"/>
    <mergeCell ref="W22:X23"/>
    <mergeCell ref="AA22:AB23"/>
    <mergeCell ref="U23:U24"/>
    <mergeCell ref="Y23:Y24"/>
    <mergeCell ref="S24:T25"/>
    <mergeCell ref="W24:X25"/>
    <mergeCell ref="AA24:AB25"/>
    <mergeCell ref="E22:F23"/>
    <mergeCell ref="I22:J23"/>
    <mergeCell ref="M22:N23"/>
    <mergeCell ref="G23:G24"/>
    <mergeCell ref="K23:K24"/>
    <mergeCell ref="E24:F25"/>
    <mergeCell ref="I24:J25"/>
    <mergeCell ref="E10:F11"/>
    <mergeCell ref="E12:F13"/>
    <mergeCell ref="G11:H12"/>
    <mergeCell ref="I10:J11"/>
    <mergeCell ref="I12:J13"/>
    <mergeCell ref="L10:M11"/>
    <mergeCell ref="Z10:AA11"/>
    <mergeCell ref="AD10:AE11"/>
    <mergeCell ref="AB11:AC12"/>
    <mergeCell ref="Z12:AA13"/>
    <mergeCell ref="AD12:AE13"/>
    <mergeCell ref="P10:Q11"/>
    <mergeCell ref="N11:O12"/>
    <mergeCell ref="L12:M13"/>
    <mergeCell ref="P12:Q13"/>
    <mergeCell ref="S10:T11"/>
    <mergeCell ref="W10:X11"/>
    <mergeCell ref="U11:V12"/>
    <mergeCell ref="S12:T13"/>
    <mergeCell ref="W12:X13"/>
    <mergeCell ref="E94:F95"/>
    <mergeCell ref="I94:J95"/>
    <mergeCell ref="M94:N95"/>
    <mergeCell ref="S94:T95"/>
    <mergeCell ref="W94:X95"/>
    <mergeCell ref="AA94:AB95"/>
    <mergeCell ref="G95:G96"/>
    <mergeCell ref="K95:K96"/>
    <mergeCell ref="D14:AE14"/>
    <mergeCell ref="E16:F17"/>
    <mergeCell ref="E18:F19"/>
    <mergeCell ref="G17:G18"/>
    <mergeCell ref="I16:J17"/>
    <mergeCell ref="I18:J19"/>
    <mergeCell ref="W16:X17"/>
    <mergeCell ref="AA16:AB17"/>
    <mergeCell ref="U17:U18"/>
    <mergeCell ref="Y17:Y18"/>
    <mergeCell ref="S18:T19"/>
    <mergeCell ref="W18:X19"/>
    <mergeCell ref="AA18:AB19"/>
    <mergeCell ref="M24:N25"/>
    <mergeCell ref="M16:N17"/>
    <mergeCell ref="M18:N19"/>
    <mergeCell ref="D42:AE42"/>
    <mergeCell ref="E44:F45"/>
    <mergeCell ref="I44:J45"/>
    <mergeCell ref="M44:N45"/>
    <mergeCell ref="S44:T45"/>
    <mergeCell ref="W44:X45"/>
    <mergeCell ref="AA44:AB45"/>
    <mergeCell ref="G45:G46"/>
    <mergeCell ref="D89:J92"/>
    <mergeCell ref="K89:Q92"/>
    <mergeCell ref="R89:X92"/>
    <mergeCell ref="Y89:AE92"/>
    <mergeCell ref="D57:Z61"/>
    <mergeCell ref="D64:J67"/>
    <mergeCell ref="K64:Q67"/>
    <mergeCell ref="R64:X67"/>
    <mergeCell ref="Y64:AE67"/>
    <mergeCell ref="Y70:Y71"/>
    <mergeCell ref="S71:T72"/>
    <mergeCell ref="W71:X72"/>
    <mergeCell ref="D82:Z86"/>
    <mergeCell ref="AA76:AB77"/>
    <mergeCell ref="AA46:AB47"/>
    <mergeCell ref="D48:AE48"/>
    <mergeCell ref="D2:Z6"/>
    <mergeCell ref="D8:AE8"/>
    <mergeCell ref="D36:AE36"/>
    <mergeCell ref="E38:F39"/>
    <mergeCell ref="I38:J39"/>
    <mergeCell ref="L38:M39"/>
    <mergeCell ref="P38:Q39"/>
    <mergeCell ref="S38:T39"/>
    <mergeCell ref="W38:X39"/>
    <mergeCell ref="Z38:AA39"/>
    <mergeCell ref="AD38:AE39"/>
    <mergeCell ref="G39:H40"/>
    <mergeCell ref="N39:O40"/>
    <mergeCell ref="U39:V40"/>
    <mergeCell ref="AB39:AC40"/>
    <mergeCell ref="E40:F41"/>
    <mergeCell ref="D30:Z34"/>
    <mergeCell ref="I40:J41"/>
    <mergeCell ref="L40:M41"/>
    <mergeCell ref="P40:Q41"/>
    <mergeCell ref="S40:T41"/>
    <mergeCell ref="W40:X41"/>
    <mergeCell ref="Z40:AA41"/>
    <mergeCell ref="AD40:AE41"/>
    <mergeCell ref="AA50:AB51"/>
    <mergeCell ref="G51:G52"/>
    <mergeCell ref="K51:K52"/>
    <mergeCell ref="U51:U52"/>
    <mergeCell ref="Y51:Y52"/>
    <mergeCell ref="E52:F53"/>
    <mergeCell ref="I52:J53"/>
    <mergeCell ref="M52:N53"/>
    <mergeCell ref="S52:T53"/>
    <mergeCell ref="AA52:AB53"/>
    <mergeCell ref="I71:J72"/>
    <mergeCell ref="M71:N72"/>
    <mergeCell ref="S69:T70"/>
    <mergeCell ref="K45:K46"/>
    <mergeCell ref="U45:U46"/>
    <mergeCell ref="Y45:Y46"/>
    <mergeCell ref="E46:F47"/>
    <mergeCell ref="I46:J47"/>
    <mergeCell ref="M46:N47"/>
    <mergeCell ref="S46:T47"/>
    <mergeCell ref="W46:X47"/>
    <mergeCell ref="W52:X53"/>
    <mergeCell ref="E50:F51"/>
    <mergeCell ref="I50:J51"/>
    <mergeCell ref="M50:N51"/>
    <mergeCell ref="S50:T51"/>
    <mergeCell ref="W50:X51"/>
    <mergeCell ref="W69:X70"/>
    <mergeCell ref="AA69:AB70"/>
    <mergeCell ref="U70:U71"/>
    <mergeCell ref="AA71:AB72"/>
    <mergeCell ref="E74:F75"/>
    <mergeCell ref="I74:J75"/>
    <mergeCell ref="M74:N75"/>
    <mergeCell ref="G75:G76"/>
    <mergeCell ref="K75:K76"/>
    <mergeCell ref="E76:F77"/>
    <mergeCell ref="I76:J77"/>
    <mergeCell ref="M76:N77"/>
    <mergeCell ref="S74:T75"/>
    <mergeCell ref="W74:X75"/>
    <mergeCell ref="AA74:AB75"/>
    <mergeCell ref="U75:U76"/>
    <mergeCell ref="Y75:Y76"/>
    <mergeCell ref="S76:T77"/>
    <mergeCell ref="W76:X77"/>
    <mergeCell ref="E69:F70"/>
    <mergeCell ref="I69:J70"/>
    <mergeCell ref="M69:N70"/>
    <mergeCell ref="G70:G71"/>
    <mergeCell ref="K70:K71"/>
    <mergeCell ref="E71:F72"/>
    <mergeCell ref="AA101:AB102"/>
    <mergeCell ref="AA96:AB97"/>
    <mergeCell ref="E99:F100"/>
    <mergeCell ref="I99:J100"/>
    <mergeCell ref="M99:N100"/>
    <mergeCell ref="S99:T100"/>
    <mergeCell ref="W99:X100"/>
    <mergeCell ref="AA99:AB100"/>
    <mergeCell ref="G100:G101"/>
    <mergeCell ref="K100:K101"/>
    <mergeCell ref="U100:U101"/>
    <mergeCell ref="Y100:Y101"/>
    <mergeCell ref="E101:F102"/>
    <mergeCell ref="I101:J102"/>
    <mergeCell ref="M101:N102"/>
    <mergeCell ref="S101:T102"/>
    <mergeCell ref="W101:X102"/>
    <mergeCell ref="U95:U96"/>
    <mergeCell ref="Y95:Y96"/>
    <mergeCell ref="E96:F97"/>
    <mergeCell ref="I96:J97"/>
    <mergeCell ref="M96:N97"/>
    <mergeCell ref="S96:T97"/>
    <mergeCell ref="W96:X97"/>
  </mergeCells>
  <hyperlinks>
    <hyperlink ref="A1" location="Contents!A1" display="Go Back" xr:uid="{00000000-0004-0000-0600-000000000000}"/>
  </hyperlink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AL98"/>
  <sheetViews>
    <sheetView zoomScaleNormal="100" workbookViewId="0"/>
  </sheetViews>
  <sheetFormatPr defaultColWidth="2.88671875" defaultRowHeight="14.4" x14ac:dyDescent="0.3"/>
  <cols>
    <col min="2" max="2" width="2.88671875" customWidth="1"/>
    <col min="5" max="8" width="2.88671875" customWidth="1"/>
    <col min="12" max="12" width="2.88671875" customWidth="1"/>
    <col min="14" max="16" width="2.88671875" customWidth="1"/>
    <col min="21" max="21" width="2.88671875" customWidth="1"/>
    <col min="23" max="26" width="2.88671875" customWidth="1"/>
    <col min="30" max="33" width="2.88671875" customWidth="1"/>
  </cols>
  <sheetData>
    <row r="1" spans="1:35"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5" x14ac:dyDescent="0.3">
      <c r="A2" s="6"/>
      <c r="B2" s="6"/>
      <c r="C2" s="6"/>
      <c r="D2" s="241" t="s">
        <v>364</v>
      </c>
      <c r="E2" s="241"/>
      <c r="F2" s="241"/>
      <c r="G2" s="241"/>
      <c r="H2" s="241"/>
      <c r="I2" s="241"/>
      <c r="J2" s="241"/>
      <c r="K2" s="241"/>
      <c r="L2" s="241"/>
      <c r="M2" s="241"/>
      <c r="N2" s="241"/>
      <c r="O2" s="241"/>
      <c r="P2" s="241"/>
      <c r="Q2" s="241"/>
      <c r="R2" s="241"/>
      <c r="S2" s="241"/>
      <c r="T2" s="241"/>
      <c r="U2" s="241"/>
      <c r="V2" s="241"/>
      <c r="W2" s="241"/>
      <c r="X2" s="241"/>
      <c r="Y2" s="241"/>
      <c r="Z2" s="241"/>
      <c r="AA2" s="6"/>
      <c r="AB2" s="6"/>
      <c r="AC2" s="6"/>
      <c r="AD2" s="6"/>
      <c r="AE2" s="6"/>
      <c r="AF2" s="6"/>
      <c r="AG2" s="6"/>
      <c r="AH2" s="6"/>
    </row>
    <row r="3" spans="1:35" x14ac:dyDescent="0.3">
      <c r="A3" s="6"/>
      <c r="B3" s="6"/>
      <c r="C3" s="6"/>
      <c r="D3" s="241"/>
      <c r="E3" s="241"/>
      <c r="F3" s="241"/>
      <c r="G3" s="241"/>
      <c r="H3" s="241"/>
      <c r="I3" s="241"/>
      <c r="J3" s="241"/>
      <c r="K3" s="241"/>
      <c r="L3" s="241"/>
      <c r="M3" s="241"/>
      <c r="N3" s="241"/>
      <c r="O3" s="241"/>
      <c r="P3" s="241"/>
      <c r="Q3" s="241"/>
      <c r="R3" s="241"/>
      <c r="S3" s="241"/>
      <c r="T3" s="241"/>
      <c r="U3" s="241"/>
      <c r="V3" s="241"/>
      <c r="W3" s="241"/>
      <c r="X3" s="241"/>
      <c r="Y3" s="241"/>
      <c r="Z3" s="241"/>
      <c r="AA3" s="6"/>
      <c r="AB3" s="6"/>
      <c r="AC3" s="6"/>
      <c r="AD3" s="6"/>
      <c r="AE3" s="6"/>
      <c r="AF3" s="6"/>
      <c r="AG3" s="6"/>
      <c r="AH3" s="6"/>
    </row>
    <row r="4" spans="1:35" x14ac:dyDescent="0.3">
      <c r="A4" s="6"/>
      <c r="B4" s="6"/>
      <c r="C4" s="6"/>
      <c r="D4" s="241"/>
      <c r="E4" s="241"/>
      <c r="F4" s="241"/>
      <c r="G4" s="241"/>
      <c r="H4" s="241"/>
      <c r="I4" s="241"/>
      <c r="J4" s="241"/>
      <c r="K4" s="241"/>
      <c r="L4" s="241"/>
      <c r="M4" s="241"/>
      <c r="N4" s="241"/>
      <c r="O4" s="241"/>
      <c r="P4" s="241"/>
      <c r="Q4" s="241"/>
      <c r="R4" s="241"/>
      <c r="S4" s="241"/>
      <c r="T4" s="241"/>
      <c r="U4" s="241"/>
      <c r="V4" s="241"/>
      <c r="W4" s="241"/>
      <c r="X4" s="241"/>
      <c r="Y4" s="241"/>
      <c r="Z4" s="241"/>
      <c r="AA4" s="6"/>
      <c r="AB4" s="6"/>
      <c r="AC4" s="6"/>
      <c r="AD4" s="6"/>
      <c r="AE4" s="6"/>
      <c r="AF4" s="6"/>
      <c r="AG4" s="6"/>
      <c r="AH4" s="6"/>
    </row>
    <row r="5" spans="1:35" x14ac:dyDescent="0.3">
      <c r="A5" s="6"/>
      <c r="B5" s="6"/>
      <c r="C5" s="6"/>
      <c r="D5" s="241"/>
      <c r="E5" s="241"/>
      <c r="F5" s="241"/>
      <c r="G5" s="241"/>
      <c r="H5" s="241"/>
      <c r="I5" s="241"/>
      <c r="J5" s="241"/>
      <c r="K5" s="241"/>
      <c r="L5" s="241"/>
      <c r="M5" s="241"/>
      <c r="N5" s="241"/>
      <c r="O5" s="241"/>
      <c r="P5" s="241"/>
      <c r="Q5" s="241"/>
      <c r="R5" s="241"/>
      <c r="S5" s="241"/>
      <c r="T5" s="241"/>
      <c r="U5" s="241"/>
      <c r="V5" s="241"/>
      <c r="W5" s="241"/>
      <c r="X5" s="241"/>
      <c r="Y5" s="241"/>
      <c r="Z5" s="241"/>
      <c r="AA5" s="6"/>
      <c r="AB5" s="6"/>
      <c r="AC5" s="6"/>
      <c r="AD5" s="6"/>
      <c r="AE5" s="6"/>
      <c r="AF5" s="6"/>
      <c r="AG5" s="6"/>
      <c r="AH5" s="6"/>
    </row>
    <row r="6" spans="1:35" x14ac:dyDescent="0.3">
      <c r="A6" s="6"/>
      <c r="B6" s="6"/>
      <c r="C6" s="6"/>
      <c r="D6" s="241"/>
      <c r="E6" s="241"/>
      <c r="F6" s="241"/>
      <c r="G6" s="241"/>
      <c r="H6" s="241"/>
      <c r="I6" s="241"/>
      <c r="J6" s="241"/>
      <c r="K6" s="241"/>
      <c r="L6" s="241"/>
      <c r="M6" s="241"/>
      <c r="N6" s="241"/>
      <c r="O6" s="241"/>
      <c r="P6" s="241"/>
      <c r="Q6" s="241"/>
      <c r="R6" s="241"/>
      <c r="S6" s="241"/>
      <c r="T6" s="241"/>
      <c r="U6" s="241"/>
      <c r="V6" s="241"/>
      <c r="W6" s="241"/>
      <c r="X6" s="241"/>
      <c r="Y6" s="241"/>
      <c r="Z6" s="241"/>
      <c r="AA6" s="6"/>
      <c r="AB6" s="6"/>
      <c r="AC6" s="6"/>
      <c r="AD6" s="6"/>
      <c r="AE6" s="6"/>
      <c r="AF6" s="6"/>
      <c r="AG6" s="6"/>
      <c r="AH6" s="6"/>
    </row>
    <row r="7" spans="1:35"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row>
    <row r="8" spans="1:35" x14ac:dyDescent="0.3">
      <c r="A8" s="6"/>
      <c r="B8" s="6"/>
      <c r="C8" s="6"/>
      <c r="D8" s="5" t="s">
        <v>0</v>
      </c>
      <c r="E8" s="8">
        <f ca="1">RANDBETWEEN(19,50)*250</f>
        <v>4750</v>
      </c>
      <c r="F8" s="8">
        <f ca="1">RANDBETWEEN(6,25)/10</f>
        <v>2.4</v>
      </c>
      <c r="G8" s="8">
        <f ca="1">RANDBETWEEN(2,6)</f>
        <v>5</v>
      </c>
      <c r="H8" s="8"/>
      <c r="I8" s="8"/>
      <c r="J8" s="8"/>
      <c r="K8" s="8"/>
      <c r="L8" s="8"/>
      <c r="M8" s="5" t="s">
        <v>1</v>
      </c>
      <c r="N8" s="8">
        <f ca="1">RANDBETWEEN(12,20)</f>
        <v>12</v>
      </c>
      <c r="O8" s="8">
        <f ca="1">RANDBETWEEN(17,32)*1000-5</f>
        <v>27995</v>
      </c>
      <c r="P8" s="8">
        <f ca="1">RANDBETWEEN(3,15)</f>
        <v>5</v>
      </c>
      <c r="Q8" s="8"/>
      <c r="R8" s="8"/>
      <c r="S8" s="8"/>
      <c r="T8" s="8"/>
      <c r="U8" s="8"/>
      <c r="V8" s="5" t="s">
        <v>2</v>
      </c>
      <c r="W8" s="8">
        <f ca="1">RANDBETWEEN(41,225)*50</f>
        <v>6250</v>
      </c>
      <c r="X8" s="8">
        <f ca="1">RANDBETWEEN(7,15)/10</f>
        <v>1.5</v>
      </c>
      <c r="Y8" s="8">
        <f ca="1">RANDBETWEEN(6,18)/10</f>
        <v>1.5</v>
      </c>
      <c r="Z8" s="5"/>
      <c r="AA8" s="5"/>
      <c r="AB8" s="5"/>
      <c r="AC8" s="5"/>
      <c r="AD8" s="5"/>
      <c r="AE8" s="5"/>
      <c r="AF8" s="6"/>
      <c r="AG8" s="6"/>
      <c r="AH8" s="6"/>
      <c r="AI8" s="48"/>
    </row>
    <row r="9" spans="1:35" ht="15" customHeight="1" x14ac:dyDescent="0.3">
      <c r="A9" s="6"/>
      <c r="B9" s="6"/>
      <c r="C9" s="6"/>
      <c r="D9" s="242" t="str">
        <f ca="1">CONCATENATE("An investment of £",E8," earns ",F8,"% interest per annum. How much is it worth after ",G8," years?")</f>
        <v>An investment of £4750 earns 2.4% interest per annum. How much is it worth after 5 years?</v>
      </c>
      <c r="E9" s="242"/>
      <c r="F9" s="242"/>
      <c r="G9" s="242"/>
      <c r="H9" s="242"/>
      <c r="I9" s="242"/>
      <c r="J9" s="242"/>
      <c r="K9" s="242"/>
      <c r="L9" s="242"/>
      <c r="M9" s="242" t="str">
        <f ca="1">CONCATENATE("The value of a new car depreciates by ",N8,"% each year. How much will a car costing £",O8," be worth after ",P8," years?")</f>
        <v>The value of a new car depreciates by 12% each year. How much will a car costing £27995 be worth after 5 years?</v>
      </c>
      <c r="N9" s="242"/>
      <c r="O9" s="242"/>
      <c r="P9" s="242"/>
      <c r="Q9" s="242"/>
      <c r="R9" s="242"/>
      <c r="S9" s="242"/>
      <c r="T9" s="242"/>
      <c r="U9" s="242"/>
      <c r="V9" s="242" t="str">
        <f ca="1">CONCATENATE("An investment earns ",X8,"% in year one and ",Y8,"% in year two. How much interest does an investment of £",W8," earn?")</f>
        <v>An investment earns 1.5% in year one and 1.5% in year two. How much interest does an investment of £6250 earn?</v>
      </c>
      <c r="W9" s="242"/>
      <c r="X9" s="242"/>
      <c r="Y9" s="242"/>
      <c r="Z9" s="242"/>
      <c r="AA9" s="242"/>
      <c r="AB9" s="242"/>
      <c r="AC9" s="242"/>
      <c r="AD9" s="242"/>
      <c r="AE9" s="51"/>
      <c r="AF9" s="6"/>
      <c r="AG9" s="6"/>
      <c r="AH9" s="6"/>
      <c r="AI9" s="48"/>
    </row>
    <row r="10" spans="1:35" ht="15" customHeight="1" x14ac:dyDescent="0.3">
      <c r="A10" s="6"/>
      <c r="B10" s="6"/>
      <c r="C10" s="6"/>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51"/>
      <c r="AF10" s="6"/>
      <c r="AG10" s="6"/>
      <c r="AH10" s="6"/>
      <c r="AI10" s="48"/>
    </row>
    <row r="11" spans="1:35" ht="15" customHeight="1" x14ac:dyDescent="0.3">
      <c r="A11" s="6"/>
      <c r="B11" s="6"/>
      <c r="C11" s="6"/>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51"/>
      <c r="AF11" s="6"/>
      <c r="AG11" s="6"/>
      <c r="AH11" s="6"/>
      <c r="AI11" s="48"/>
    </row>
    <row r="12" spans="1:35" ht="15" customHeight="1" x14ac:dyDescent="0.3">
      <c r="A12" s="6"/>
      <c r="B12" s="6"/>
      <c r="C12" s="6"/>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51"/>
      <c r="AF12" s="6"/>
      <c r="AG12" s="6"/>
      <c r="AH12" s="6"/>
      <c r="AI12" s="48"/>
    </row>
    <row r="13" spans="1:35" ht="14.4" customHeight="1" x14ac:dyDescent="0.3">
      <c r="A13" s="6"/>
      <c r="B13" s="6"/>
      <c r="C13" s="6"/>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5"/>
      <c r="AF13" s="6"/>
      <c r="AG13" s="6"/>
      <c r="AH13" s="6"/>
      <c r="AI13" s="48"/>
    </row>
    <row r="14" spans="1:35" ht="15" customHeight="1" x14ac:dyDescent="0.3">
      <c r="A14" s="6"/>
      <c r="B14" s="6"/>
      <c r="C14" s="6"/>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51"/>
      <c r="AF14" s="6"/>
      <c r="AG14" s="6"/>
      <c r="AH14" s="6"/>
      <c r="AI14" s="48"/>
    </row>
    <row r="15" spans="1:35" ht="15" customHeight="1" x14ac:dyDescent="0.3">
      <c r="A15" s="6"/>
      <c r="B15" s="6"/>
      <c r="C15" s="6"/>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51"/>
      <c r="AF15" s="6"/>
      <c r="AG15" s="6"/>
      <c r="AH15" s="6"/>
      <c r="AI15" s="48"/>
    </row>
    <row r="16" spans="1:35" ht="15" customHeight="1" x14ac:dyDescent="0.3">
      <c r="A16" s="6"/>
      <c r="B16" s="6"/>
      <c r="C16" s="6"/>
      <c r="D16" s="5" t="s">
        <v>3</v>
      </c>
      <c r="E16" s="8">
        <f ca="1">RANDBETWEEN(17,40)*1000-10</f>
        <v>22990</v>
      </c>
      <c r="F16" s="8">
        <f ca="1">RANDBETWEEN(19,29)</f>
        <v>22</v>
      </c>
      <c r="G16" s="8">
        <f ca="1">RANDBETWEEN(12,19)</f>
        <v>16</v>
      </c>
      <c r="H16" s="8">
        <f ca="1">RANDBETWEEN(3,8)</f>
        <v>4</v>
      </c>
      <c r="I16" s="5"/>
      <c r="J16" s="5"/>
      <c r="K16" s="5"/>
      <c r="L16" s="5"/>
      <c r="M16" s="5" t="s">
        <v>4</v>
      </c>
      <c r="N16" s="8">
        <f ca="1">RANDBETWEEN(3,8)</f>
        <v>4</v>
      </c>
      <c r="O16" s="8">
        <f ca="1">RANDBETWEEN(1,5)*(-1)^RANDBETWEEN(1,2)</f>
        <v>5</v>
      </c>
      <c r="P16" s="5"/>
      <c r="Q16" s="5"/>
      <c r="R16" s="5"/>
      <c r="S16" s="5"/>
      <c r="T16" s="5"/>
      <c r="U16" s="5"/>
      <c r="V16" s="5" t="s">
        <v>5</v>
      </c>
      <c r="W16" s="8">
        <f ca="1">RANDBETWEEN(35,95)/10</f>
        <v>6.3</v>
      </c>
      <c r="X16" s="8">
        <f ca="1">RANDBETWEEN(2,15)</f>
        <v>15</v>
      </c>
      <c r="Y16" s="8">
        <f ca="1">RANDBETWEEN(8,17)</f>
        <v>8</v>
      </c>
      <c r="Z16" s="8">
        <f ca="1">W16*((100-X16)/100)^Y16</f>
        <v>1.7166903077460931</v>
      </c>
      <c r="AA16" s="5"/>
      <c r="AB16" s="5"/>
      <c r="AC16" s="5"/>
      <c r="AD16" s="5"/>
      <c r="AE16" s="51"/>
      <c r="AF16" s="6"/>
      <c r="AG16" s="6"/>
      <c r="AH16" s="6"/>
      <c r="AI16" s="48"/>
    </row>
    <row r="17" spans="1:35" ht="15" customHeight="1" x14ac:dyDescent="0.3">
      <c r="A17" s="6"/>
      <c r="B17" s="6"/>
      <c r="C17" s="6"/>
      <c r="D17" s="243" t="str">
        <f ca="1">CONCATENATE("In the first year, a car depreciates in value by ",F16,"% and by ",G16,"% in subsequent years. How much does a £",E16," car lose in value in ",H16," years?")</f>
        <v>In the first year, a car depreciates in value by 22% and by 16% in subsequent years. How much does a £22990 car lose in value in 4 years?</v>
      </c>
      <c r="E17" s="243"/>
      <c r="F17" s="243"/>
      <c r="G17" s="243"/>
      <c r="H17" s="243"/>
      <c r="I17" s="243"/>
      <c r="J17" s="243"/>
      <c r="K17" s="243"/>
      <c r="L17" s="243"/>
      <c r="M17" s="243" t="str">
        <f ca="1">CONCATENATE("Energy prices are expected to increase by ",N16,"% over the next year. If my usage ",IF(O16&lt;0,"decreases","increases")," by ",IF(O16&lt;0,O16*-1,O16),"%, calculate the percentage change in my energy bills.")</f>
        <v>Energy prices are expected to increase by 4% over the next year. If my usage increases by 5%, calculate the percentage change in my energy bills.</v>
      </c>
      <c r="N17" s="243"/>
      <c r="O17" s="243"/>
      <c r="P17" s="243"/>
      <c r="Q17" s="243"/>
      <c r="R17" s="243"/>
      <c r="S17" s="243"/>
      <c r="T17" s="243"/>
      <c r="U17" s="243"/>
      <c r="V17" s="242" t="str">
        <f ca="1">CONCATENATE("A material decays at a rate of ",X16,"% every hour. How long until material with mass ",W16,"kg has a mass less than ",ROUNDUP(Z16,1),"kg?")</f>
        <v>A material decays at a rate of 15% every hour. How long until material with mass 6.3kg has a mass less than 1.8kg?</v>
      </c>
      <c r="W17" s="242"/>
      <c r="X17" s="242"/>
      <c r="Y17" s="242"/>
      <c r="Z17" s="242"/>
      <c r="AA17" s="242"/>
      <c r="AB17" s="242"/>
      <c r="AC17" s="242"/>
      <c r="AD17" s="242"/>
      <c r="AE17" s="51"/>
      <c r="AF17" s="6"/>
      <c r="AG17" s="6"/>
      <c r="AH17" s="6"/>
      <c r="AI17" s="48"/>
    </row>
    <row r="18" spans="1:35" ht="14.4" customHeight="1" x14ac:dyDescent="0.3">
      <c r="A18" s="6"/>
      <c r="B18" s="6"/>
      <c r="C18" s="6"/>
      <c r="D18" s="243"/>
      <c r="E18" s="243"/>
      <c r="F18" s="243"/>
      <c r="G18" s="243"/>
      <c r="H18" s="243"/>
      <c r="I18" s="243"/>
      <c r="J18" s="243"/>
      <c r="K18" s="243"/>
      <c r="L18" s="243"/>
      <c r="M18" s="243"/>
      <c r="N18" s="243"/>
      <c r="O18" s="243"/>
      <c r="P18" s="243"/>
      <c r="Q18" s="243"/>
      <c r="R18" s="243"/>
      <c r="S18" s="243"/>
      <c r="T18" s="243"/>
      <c r="U18" s="243"/>
      <c r="V18" s="242"/>
      <c r="W18" s="242"/>
      <c r="X18" s="242"/>
      <c r="Y18" s="242"/>
      <c r="Z18" s="242"/>
      <c r="AA18" s="242"/>
      <c r="AB18" s="242"/>
      <c r="AC18" s="242"/>
      <c r="AD18" s="242"/>
      <c r="AE18" s="5"/>
      <c r="AF18" s="6"/>
      <c r="AG18" s="5"/>
      <c r="AH18" s="6"/>
      <c r="AI18" s="48"/>
    </row>
    <row r="19" spans="1:35" ht="15" customHeight="1" x14ac:dyDescent="0.3">
      <c r="A19" s="6"/>
      <c r="B19" s="6"/>
      <c r="C19" s="6"/>
      <c r="D19" s="243"/>
      <c r="E19" s="243"/>
      <c r="F19" s="243"/>
      <c r="G19" s="243"/>
      <c r="H19" s="243"/>
      <c r="I19" s="243"/>
      <c r="J19" s="243"/>
      <c r="K19" s="243"/>
      <c r="L19" s="243"/>
      <c r="M19" s="243"/>
      <c r="N19" s="243"/>
      <c r="O19" s="243"/>
      <c r="P19" s="243"/>
      <c r="Q19" s="243"/>
      <c r="R19" s="243"/>
      <c r="S19" s="243"/>
      <c r="T19" s="243"/>
      <c r="U19" s="243"/>
      <c r="V19" s="242"/>
      <c r="W19" s="242"/>
      <c r="X19" s="242"/>
      <c r="Y19" s="242"/>
      <c r="Z19" s="242"/>
      <c r="AA19" s="242"/>
      <c r="AB19" s="242"/>
      <c r="AC19" s="242"/>
      <c r="AD19" s="242"/>
      <c r="AE19" s="51"/>
      <c r="AF19" s="6"/>
      <c r="AG19" s="6"/>
      <c r="AH19" s="6"/>
      <c r="AI19" s="48"/>
    </row>
    <row r="20" spans="1:35" ht="15" customHeight="1" x14ac:dyDescent="0.3">
      <c r="A20" s="6"/>
      <c r="B20" s="6"/>
      <c r="C20" s="6"/>
      <c r="D20" s="243"/>
      <c r="E20" s="243"/>
      <c r="F20" s="243"/>
      <c r="G20" s="243"/>
      <c r="H20" s="243"/>
      <c r="I20" s="243"/>
      <c r="J20" s="243"/>
      <c r="K20" s="243"/>
      <c r="L20" s="243"/>
      <c r="M20" s="243"/>
      <c r="N20" s="243"/>
      <c r="O20" s="243"/>
      <c r="P20" s="243"/>
      <c r="Q20" s="243"/>
      <c r="R20" s="243"/>
      <c r="S20" s="243"/>
      <c r="T20" s="243"/>
      <c r="U20" s="243"/>
      <c r="V20" s="242"/>
      <c r="W20" s="242"/>
      <c r="X20" s="242"/>
      <c r="Y20" s="242"/>
      <c r="Z20" s="242"/>
      <c r="AA20" s="242"/>
      <c r="AB20" s="242"/>
      <c r="AC20" s="242"/>
      <c r="AD20" s="242"/>
      <c r="AE20" s="51"/>
      <c r="AF20" s="6"/>
      <c r="AG20" s="6"/>
      <c r="AH20" s="6"/>
      <c r="AI20" s="48"/>
    </row>
    <row r="21" spans="1:35" ht="15" customHeight="1" x14ac:dyDescent="0.3">
      <c r="A21" s="6"/>
      <c r="B21" s="6"/>
      <c r="C21" s="6"/>
      <c r="D21" s="243"/>
      <c r="E21" s="243"/>
      <c r="F21" s="243"/>
      <c r="G21" s="243"/>
      <c r="H21" s="243"/>
      <c r="I21" s="243"/>
      <c r="J21" s="243"/>
      <c r="K21" s="243"/>
      <c r="L21" s="243"/>
      <c r="M21" s="243"/>
      <c r="N21" s="243"/>
      <c r="O21" s="243"/>
      <c r="P21" s="243"/>
      <c r="Q21" s="243"/>
      <c r="R21" s="243"/>
      <c r="S21" s="243"/>
      <c r="T21" s="243"/>
      <c r="U21" s="243"/>
      <c r="V21" s="242"/>
      <c r="W21" s="242"/>
      <c r="X21" s="242"/>
      <c r="Y21" s="242"/>
      <c r="Z21" s="242"/>
      <c r="AA21" s="242"/>
      <c r="AB21" s="242"/>
      <c r="AC21" s="242"/>
      <c r="AD21" s="242"/>
      <c r="AE21" s="51"/>
      <c r="AF21" s="6"/>
      <c r="AG21" s="6"/>
      <c r="AH21" s="6"/>
      <c r="AI21" s="48"/>
    </row>
    <row r="22" spans="1:35" ht="15" customHeight="1" x14ac:dyDescent="0.3">
      <c r="A22" s="6"/>
      <c r="B22" s="6"/>
      <c r="C22" s="6"/>
      <c r="D22" s="243"/>
      <c r="E22" s="243"/>
      <c r="F22" s="243"/>
      <c r="G22" s="243"/>
      <c r="H22" s="243"/>
      <c r="I22" s="243"/>
      <c r="J22" s="243"/>
      <c r="K22" s="243"/>
      <c r="L22" s="243"/>
      <c r="M22" s="243"/>
      <c r="N22" s="243"/>
      <c r="O22" s="243"/>
      <c r="P22" s="243"/>
      <c r="Q22" s="243"/>
      <c r="R22" s="243"/>
      <c r="S22" s="243"/>
      <c r="T22" s="243"/>
      <c r="U22" s="243"/>
      <c r="V22" s="242"/>
      <c r="W22" s="242"/>
      <c r="X22" s="242"/>
      <c r="Y22" s="242"/>
      <c r="Z22" s="242"/>
      <c r="AA22" s="242"/>
      <c r="AB22" s="242"/>
      <c r="AC22" s="242"/>
      <c r="AD22" s="242"/>
      <c r="AE22" s="51"/>
      <c r="AF22" s="6"/>
      <c r="AG22" s="6"/>
      <c r="AH22" s="6"/>
      <c r="AI22" s="48"/>
    </row>
    <row r="23" spans="1:35" ht="14.4" customHeight="1" x14ac:dyDescent="0.3">
      <c r="A23" s="6"/>
      <c r="B23" s="6"/>
      <c r="C23" s="6"/>
      <c r="D23" s="243"/>
      <c r="E23" s="243"/>
      <c r="F23" s="243"/>
      <c r="G23" s="243"/>
      <c r="H23" s="243"/>
      <c r="I23" s="243"/>
      <c r="J23" s="243"/>
      <c r="K23" s="243"/>
      <c r="L23" s="243"/>
      <c r="M23" s="243"/>
      <c r="N23" s="243"/>
      <c r="O23" s="243"/>
      <c r="P23" s="243"/>
      <c r="Q23" s="243"/>
      <c r="R23" s="243"/>
      <c r="S23" s="243"/>
      <c r="T23" s="243"/>
      <c r="U23" s="243"/>
      <c r="V23" s="242"/>
      <c r="W23" s="242"/>
      <c r="X23" s="242"/>
      <c r="Y23" s="242"/>
      <c r="Z23" s="242"/>
      <c r="AA23" s="242"/>
      <c r="AB23" s="242"/>
      <c r="AC23" s="242"/>
      <c r="AD23" s="242"/>
      <c r="AE23" s="6"/>
      <c r="AF23" s="6"/>
      <c r="AG23" s="6"/>
      <c r="AH23" s="6"/>
      <c r="AI23" s="48"/>
    </row>
    <row r="24" spans="1:35"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row>
    <row r="25" spans="1:35"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row>
    <row r="26" spans="1:35"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row>
    <row r="27" spans="1:35" x14ac:dyDescent="0.3">
      <c r="A27" s="3"/>
      <c r="B27" s="3"/>
      <c r="C27" s="3"/>
      <c r="D27" s="239" t="str">
        <f>D2</f>
        <v>Compound Percentages</v>
      </c>
      <c r="E27" s="239"/>
      <c r="F27" s="239"/>
      <c r="G27" s="239"/>
      <c r="H27" s="239"/>
      <c r="I27" s="239"/>
      <c r="J27" s="239"/>
      <c r="K27" s="239"/>
      <c r="L27" s="239"/>
      <c r="M27" s="239"/>
      <c r="N27" s="239"/>
      <c r="O27" s="239"/>
      <c r="P27" s="239"/>
      <c r="Q27" s="239"/>
      <c r="R27" s="239"/>
      <c r="S27" s="239"/>
      <c r="T27" s="239"/>
      <c r="U27" s="239"/>
      <c r="V27" s="239"/>
      <c r="W27" s="239"/>
      <c r="X27" s="239"/>
      <c r="Y27" s="239"/>
      <c r="Z27" s="239"/>
      <c r="AA27" s="3"/>
      <c r="AB27" s="3"/>
      <c r="AC27" s="3"/>
      <c r="AD27" s="3"/>
      <c r="AE27" s="3"/>
      <c r="AF27" s="3"/>
      <c r="AG27" s="3"/>
      <c r="AH27" s="3"/>
    </row>
    <row r="28" spans="1:35" x14ac:dyDescent="0.3">
      <c r="A28" s="3"/>
      <c r="B28" s="3"/>
      <c r="C28" s="3"/>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3"/>
      <c r="AB28" s="3"/>
      <c r="AC28" s="3"/>
      <c r="AD28" s="3"/>
      <c r="AE28" s="3"/>
      <c r="AF28" s="3"/>
      <c r="AG28" s="3"/>
      <c r="AH28" s="3"/>
    </row>
    <row r="29" spans="1:35" x14ac:dyDescent="0.3">
      <c r="A29" s="3"/>
      <c r="B29" s="3"/>
      <c r="C29" s="3"/>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3"/>
      <c r="AB29" s="3"/>
      <c r="AC29" s="3"/>
      <c r="AD29" s="3"/>
      <c r="AE29" s="3"/>
      <c r="AF29" s="3"/>
      <c r="AG29" s="3"/>
      <c r="AH29" s="3"/>
    </row>
    <row r="30" spans="1:35" x14ac:dyDescent="0.3">
      <c r="A30" s="3"/>
      <c r="B30" s="3"/>
      <c r="C30" s="3"/>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3"/>
      <c r="AB30" s="3"/>
      <c r="AC30" s="3"/>
      <c r="AD30" s="3"/>
      <c r="AE30" s="3"/>
      <c r="AF30" s="3"/>
      <c r="AG30" s="3"/>
      <c r="AH30" s="3"/>
    </row>
    <row r="31" spans="1:35" x14ac:dyDescent="0.3">
      <c r="A31" s="3"/>
      <c r="B31" s="3"/>
      <c r="C31" s="3"/>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3"/>
      <c r="AB31" s="3"/>
      <c r="AC31" s="3"/>
      <c r="AD31" s="3"/>
      <c r="AE31" s="3"/>
      <c r="AF31" s="3"/>
      <c r="AG31" s="3"/>
      <c r="AH31" s="3"/>
    </row>
    <row r="32" spans="1:35" x14ac:dyDescent="0.3">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3"/>
      <c r="C33" s="3"/>
      <c r="D33" s="5" t="s">
        <v>0</v>
      </c>
      <c r="E33" s="5"/>
      <c r="F33" s="5"/>
      <c r="G33" s="5"/>
      <c r="H33" s="5"/>
      <c r="I33" s="5"/>
      <c r="J33" s="5"/>
      <c r="K33" s="5"/>
      <c r="L33" s="5"/>
      <c r="M33" s="5" t="s">
        <v>1</v>
      </c>
      <c r="N33" s="5"/>
      <c r="O33" s="5"/>
      <c r="P33" s="5"/>
      <c r="Q33" s="5"/>
      <c r="R33" s="5"/>
      <c r="S33" s="5"/>
      <c r="T33" s="5"/>
      <c r="U33" s="5"/>
      <c r="V33" s="5" t="s">
        <v>2</v>
      </c>
      <c r="W33" s="5"/>
      <c r="X33" s="5"/>
      <c r="Y33" s="5"/>
      <c r="Z33" s="5"/>
      <c r="AA33" s="5"/>
      <c r="AB33" s="5"/>
      <c r="AC33" s="5"/>
      <c r="AD33" s="5"/>
      <c r="AE33" s="4"/>
      <c r="AF33" s="3"/>
      <c r="AG33" s="3"/>
      <c r="AH33" s="3"/>
    </row>
    <row r="34" spans="1:38" ht="15" customHeight="1" x14ac:dyDescent="0.3">
      <c r="A34" s="3"/>
      <c r="B34" s="3"/>
      <c r="C34" s="3"/>
      <c r="D34" s="242" t="str">
        <f ca="1">D9</f>
        <v>An investment of £4750 earns 2.4% interest per annum. How much is it worth after 5 years?</v>
      </c>
      <c r="E34" s="242"/>
      <c r="F34" s="242"/>
      <c r="G34" s="242"/>
      <c r="H34" s="242"/>
      <c r="I34" s="242"/>
      <c r="J34" s="242"/>
      <c r="K34" s="242"/>
      <c r="L34" s="242"/>
      <c r="M34" s="242" t="str">
        <f ca="1">M9</f>
        <v>The value of a new car depreciates by 12% each year. How much will a car costing £27995 be worth after 5 years?</v>
      </c>
      <c r="N34" s="242"/>
      <c r="O34" s="242"/>
      <c r="P34" s="242"/>
      <c r="Q34" s="242"/>
      <c r="R34" s="242"/>
      <c r="S34" s="242"/>
      <c r="T34" s="242"/>
      <c r="U34" s="242"/>
      <c r="V34" s="242" t="str">
        <f ca="1">V9</f>
        <v>An investment earns 1.5% in year one and 1.5% in year two. How much interest does an investment of £6250 earn?</v>
      </c>
      <c r="W34" s="242"/>
      <c r="X34" s="242"/>
      <c r="Y34" s="242"/>
      <c r="Z34" s="242"/>
      <c r="AA34" s="242"/>
      <c r="AB34" s="242"/>
      <c r="AC34" s="242"/>
      <c r="AD34" s="242"/>
      <c r="AE34" s="130"/>
      <c r="AF34" s="3"/>
      <c r="AG34" s="3"/>
      <c r="AH34" s="3"/>
    </row>
    <row r="35" spans="1:38" ht="15" customHeight="1" x14ac:dyDescent="0.3">
      <c r="A35" s="3"/>
      <c r="B35" s="3"/>
      <c r="C35" s="3"/>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130"/>
      <c r="AF35" s="3"/>
      <c r="AG35" s="3"/>
      <c r="AH35" s="3"/>
    </row>
    <row r="36" spans="1:38" ht="15" customHeight="1" x14ac:dyDescent="0.3">
      <c r="A36" s="3"/>
      <c r="B36" s="3"/>
      <c r="C36" s="3"/>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130"/>
      <c r="AF36" s="3"/>
      <c r="AG36" s="3"/>
      <c r="AH36" s="3"/>
    </row>
    <row r="37" spans="1:38" ht="15" customHeight="1" x14ac:dyDescent="0.3">
      <c r="A37" s="3"/>
      <c r="B37" s="3"/>
      <c r="C37" s="3"/>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130"/>
      <c r="AF37" s="3"/>
      <c r="AG37" s="3"/>
      <c r="AH37" s="3"/>
    </row>
    <row r="38" spans="1:38" x14ac:dyDescent="0.3">
      <c r="A38" s="3"/>
      <c r="B38" s="3"/>
      <c r="C38" s="3"/>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4"/>
      <c r="AF38" s="3"/>
      <c r="AG38" s="3"/>
      <c r="AH38" s="3"/>
    </row>
    <row r="39" spans="1:38" ht="15" customHeight="1" x14ac:dyDescent="0.3">
      <c r="A39" s="3"/>
      <c r="B39" s="3"/>
      <c r="C39" s="3"/>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130"/>
      <c r="AF39" s="3"/>
      <c r="AG39" s="3"/>
      <c r="AH39" s="3"/>
    </row>
    <row r="40" spans="1:38" ht="15" customHeight="1" x14ac:dyDescent="0.3">
      <c r="A40" s="3"/>
      <c r="B40" s="3"/>
      <c r="C40" s="3"/>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130"/>
      <c r="AF40" s="3"/>
      <c r="AG40" s="3"/>
      <c r="AH40" s="3"/>
    </row>
    <row r="41" spans="1:38" ht="15" customHeight="1" x14ac:dyDescent="0.3">
      <c r="A41" s="3"/>
      <c r="B41" s="3"/>
      <c r="C41" s="3"/>
      <c r="D41" s="5" t="s">
        <v>3</v>
      </c>
      <c r="E41" s="5"/>
      <c r="F41" s="5"/>
      <c r="G41" s="5"/>
      <c r="H41" s="5"/>
      <c r="I41" s="5"/>
      <c r="J41" s="5"/>
      <c r="K41" s="5"/>
      <c r="L41" s="5"/>
      <c r="M41" s="5" t="s">
        <v>4</v>
      </c>
      <c r="N41" s="5"/>
      <c r="O41" s="5"/>
      <c r="P41" s="5"/>
      <c r="Q41" s="5"/>
      <c r="R41" s="5"/>
      <c r="S41" s="5"/>
      <c r="T41" s="5"/>
      <c r="U41" s="5"/>
      <c r="V41" s="5" t="s">
        <v>5</v>
      </c>
      <c r="W41" s="5"/>
      <c r="X41" s="5"/>
      <c r="Y41" s="5"/>
      <c r="Z41" s="5"/>
      <c r="AA41" s="5"/>
      <c r="AB41" s="5"/>
      <c r="AC41" s="5"/>
      <c r="AD41" s="5"/>
      <c r="AE41" s="130"/>
      <c r="AF41" s="3"/>
      <c r="AG41" s="3"/>
      <c r="AH41" s="3"/>
    </row>
    <row r="42" spans="1:38" ht="15" customHeight="1" x14ac:dyDescent="0.3">
      <c r="A42" s="3"/>
      <c r="B42" s="3"/>
      <c r="C42" s="3"/>
      <c r="D42" s="243" t="str">
        <f ca="1">D17</f>
        <v>In the first year, a car depreciates in value by 22% and by 16% in subsequent years. How much does a £22990 car lose in value in 4 years?</v>
      </c>
      <c r="E42" s="243"/>
      <c r="F42" s="243"/>
      <c r="G42" s="243"/>
      <c r="H42" s="243"/>
      <c r="I42" s="243"/>
      <c r="J42" s="243"/>
      <c r="K42" s="243"/>
      <c r="L42" s="243"/>
      <c r="M42" s="243" t="str">
        <f ca="1">M17</f>
        <v>Energy prices are expected to increase by 4% over the next year. If my usage increases by 5%, calculate the percentage change in my energy bills.</v>
      </c>
      <c r="N42" s="243"/>
      <c r="O42" s="243"/>
      <c r="P42" s="243"/>
      <c r="Q42" s="243"/>
      <c r="R42" s="243"/>
      <c r="S42" s="243"/>
      <c r="T42" s="243"/>
      <c r="U42" s="243"/>
      <c r="V42" s="242" t="str">
        <f ca="1">V17</f>
        <v>A material decays at a rate of 15% every hour. How long until material with mass 6.3kg has a mass less than 1.8kg?</v>
      </c>
      <c r="W42" s="242"/>
      <c r="X42" s="242"/>
      <c r="Y42" s="242"/>
      <c r="Z42" s="242"/>
      <c r="AA42" s="242"/>
      <c r="AB42" s="242"/>
      <c r="AC42" s="242"/>
      <c r="AD42" s="242"/>
      <c r="AE42" s="130"/>
      <c r="AF42" s="3"/>
      <c r="AG42" s="3"/>
      <c r="AH42" s="3"/>
    </row>
    <row r="43" spans="1:38" x14ac:dyDescent="0.3">
      <c r="A43" s="3"/>
      <c r="B43" s="3"/>
      <c r="C43" s="3"/>
      <c r="D43" s="243"/>
      <c r="E43" s="243"/>
      <c r="F43" s="243"/>
      <c r="G43" s="243"/>
      <c r="H43" s="243"/>
      <c r="I43" s="243"/>
      <c r="J43" s="243"/>
      <c r="K43" s="243"/>
      <c r="L43" s="243"/>
      <c r="M43" s="243"/>
      <c r="N43" s="243"/>
      <c r="O43" s="243"/>
      <c r="P43" s="243"/>
      <c r="Q43" s="243"/>
      <c r="R43" s="243"/>
      <c r="S43" s="243"/>
      <c r="T43" s="243"/>
      <c r="U43" s="243"/>
      <c r="V43" s="242"/>
      <c r="W43" s="242"/>
      <c r="X43" s="242"/>
      <c r="Y43" s="242"/>
      <c r="Z43" s="242"/>
      <c r="AA43" s="242"/>
      <c r="AB43" s="242"/>
      <c r="AC43" s="242"/>
      <c r="AD43" s="242"/>
      <c r="AE43" s="4"/>
      <c r="AF43" s="3"/>
      <c r="AG43" s="3"/>
      <c r="AH43" s="3"/>
      <c r="AL43" s="7"/>
    </row>
    <row r="44" spans="1:38" ht="15" customHeight="1" x14ac:dyDescent="0.3">
      <c r="A44" s="3"/>
      <c r="B44" s="3"/>
      <c r="C44" s="3"/>
      <c r="D44" s="243"/>
      <c r="E44" s="243"/>
      <c r="F44" s="243"/>
      <c r="G44" s="243"/>
      <c r="H44" s="243"/>
      <c r="I44" s="243"/>
      <c r="J44" s="243"/>
      <c r="K44" s="243"/>
      <c r="L44" s="243"/>
      <c r="M44" s="243"/>
      <c r="N44" s="243"/>
      <c r="O44" s="243"/>
      <c r="P44" s="243"/>
      <c r="Q44" s="243"/>
      <c r="R44" s="243"/>
      <c r="S44" s="243"/>
      <c r="T44" s="243"/>
      <c r="U44" s="243"/>
      <c r="V44" s="242"/>
      <c r="W44" s="242"/>
      <c r="X44" s="242"/>
      <c r="Y44" s="242"/>
      <c r="Z44" s="242"/>
      <c r="AA44" s="242"/>
      <c r="AB44" s="242"/>
      <c r="AC44" s="242"/>
      <c r="AD44" s="242"/>
      <c r="AE44" s="130"/>
      <c r="AF44" s="3"/>
      <c r="AG44" s="3"/>
      <c r="AH44" s="3"/>
    </row>
    <row r="45" spans="1:38" ht="15" customHeight="1" x14ac:dyDescent="0.3">
      <c r="A45" s="3"/>
      <c r="B45" s="3"/>
      <c r="C45" s="3"/>
      <c r="D45" s="243"/>
      <c r="E45" s="243"/>
      <c r="F45" s="243"/>
      <c r="G45" s="243"/>
      <c r="H45" s="243"/>
      <c r="I45" s="243"/>
      <c r="J45" s="243"/>
      <c r="K45" s="243"/>
      <c r="L45" s="243"/>
      <c r="M45" s="243"/>
      <c r="N45" s="243"/>
      <c r="O45" s="243"/>
      <c r="P45" s="243"/>
      <c r="Q45" s="243"/>
      <c r="R45" s="243"/>
      <c r="S45" s="243"/>
      <c r="T45" s="243"/>
      <c r="U45" s="243"/>
      <c r="V45" s="242"/>
      <c r="W45" s="242"/>
      <c r="X45" s="242"/>
      <c r="Y45" s="242"/>
      <c r="Z45" s="242"/>
      <c r="AA45" s="242"/>
      <c r="AB45" s="242"/>
      <c r="AC45" s="242"/>
      <c r="AD45" s="242"/>
      <c r="AE45" s="130"/>
      <c r="AF45" s="3"/>
      <c r="AG45" s="3"/>
      <c r="AH45" s="3"/>
    </row>
    <row r="46" spans="1:38" ht="15" customHeight="1" x14ac:dyDescent="0.3">
      <c r="A46" s="3"/>
      <c r="B46" s="3"/>
      <c r="C46" s="3"/>
      <c r="D46" s="243"/>
      <c r="E46" s="243"/>
      <c r="F46" s="243"/>
      <c r="G46" s="243"/>
      <c r="H46" s="243"/>
      <c r="I46" s="243"/>
      <c r="J46" s="243"/>
      <c r="K46" s="243"/>
      <c r="L46" s="243"/>
      <c r="M46" s="243"/>
      <c r="N46" s="243"/>
      <c r="O46" s="243"/>
      <c r="P46" s="243"/>
      <c r="Q46" s="243"/>
      <c r="R46" s="243"/>
      <c r="S46" s="243"/>
      <c r="T46" s="243"/>
      <c r="U46" s="243"/>
      <c r="V46" s="242"/>
      <c r="W46" s="242"/>
      <c r="X46" s="242"/>
      <c r="Y46" s="242"/>
      <c r="Z46" s="242"/>
      <c r="AA46" s="242"/>
      <c r="AB46" s="242"/>
      <c r="AC46" s="242"/>
      <c r="AD46" s="242"/>
      <c r="AE46" s="130"/>
      <c r="AF46" s="3"/>
      <c r="AG46" s="3"/>
      <c r="AH46" s="3"/>
    </row>
    <row r="47" spans="1:38" ht="15" customHeight="1" x14ac:dyDescent="0.3">
      <c r="A47" s="3"/>
      <c r="B47" s="3"/>
      <c r="C47" s="3"/>
      <c r="D47" s="243"/>
      <c r="E47" s="243"/>
      <c r="F47" s="243"/>
      <c r="G47" s="243"/>
      <c r="H47" s="243"/>
      <c r="I47" s="243"/>
      <c r="J47" s="243"/>
      <c r="K47" s="243"/>
      <c r="L47" s="243"/>
      <c r="M47" s="243"/>
      <c r="N47" s="243"/>
      <c r="O47" s="243"/>
      <c r="P47" s="243"/>
      <c r="Q47" s="243"/>
      <c r="R47" s="243"/>
      <c r="S47" s="243"/>
      <c r="T47" s="243"/>
      <c r="U47" s="243"/>
      <c r="V47" s="242"/>
      <c r="W47" s="242"/>
      <c r="X47" s="242"/>
      <c r="Y47" s="242"/>
      <c r="Z47" s="242"/>
      <c r="AA47" s="242"/>
      <c r="AB47" s="242"/>
      <c r="AC47" s="242"/>
      <c r="AD47" s="242"/>
      <c r="AE47" s="130"/>
      <c r="AF47" s="3"/>
      <c r="AG47" s="3"/>
      <c r="AH47" s="3"/>
    </row>
    <row r="48" spans="1:38" x14ac:dyDescent="0.3">
      <c r="A48" s="3"/>
      <c r="B48" s="3"/>
      <c r="C48" s="3"/>
      <c r="D48" s="243"/>
      <c r="E48" s="243"/>
      <c r="F48" s="243"/>
      <c r="G48" s="243"/>
      <c r="H48" s="243"/>
      <c r="I48" s="243"/>
      <c r="J48" s="243"/>
      <c r="K48" s="243"/>
      <c r="L48" s="243"/>
      <c r="M48" s="243"/>
      <c r="N48" s="243"/>
      <c r="O48" s="243"/>
      <c r="P48" s="243"/>
      <c r="Q48" s="243"/>
      <c r="R48" s="243"/>
      <c r="S48" s="243"/>
      <c r="T48" s="243"/>
      <c r="U48" s="243"/>
      <c r="V48" s="242"/>
      <c r="W48" s="242"/>
      <c r="X48" s="242"/>
      <c r="Y48" s="242"/>
      <c r="Z48" s="242"/>
      <c r="AA48" s="242"/>
      <c r="AB48" s="242"/>
      <c r="AC48" s="242"/>
      <c r="AD48" s="242"/>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31" t="str">
        <f>CONCATENATE(D27," Answer Key")</f>
        <v>Compound Percentages Answer Key</v>
      </c>
      <c r="E51" s="231"/>
      <c r="F51" s="231"/>
      <c r="G51" s="231"/>
      <c r="H51" s="231"/>
      <c r="I51" s="231"/>
      <c r="J51" s="231"/>
      <c r="K51" s="231"/>
      <c r="L51" s="231"/>
      <c r="M51" s="231"/>
      <c r="N51" s="231"/>
      <c r="O51" s="231"/>
      <c r="P51" s="231"/>
      <c r="Q51" s="231"/>
      <c r="R51" s="231"/>
      <c r="S51" s="231"/>
      <c r="T51" s="231"/>
      <c r="U51" s="231"/>
      <c r="V51" s="231"/>
      <c r="W51" s="231"/>
      <c r="X51" s="231"/>
      <c r="Y51" s="231"/>
      <c r="Z51" s="231"/>
      <c r="AA51" s="1"/>
      <c r="AB51" s="1"/>
      <c r="AC51" s="1"/>
      <c r="AD51" s="1"/>
      <c r="AE51" s="1"/>
      <c r="AF51" s="1"/>
      <c r="AG51" s="3"/>
      <c r="AH51" s="3"/>
    </row>
    <row r="52" spans="1:34" x14ac:dyDescent="0.3">
      <c r="A52" s="3"/>
      <c r="B52" s="3"/>
      <c r="C52" s="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1"/>
      <c r="AB52" s="1"/>
      <c r="AC52" s="1"/>
      <c r="AD52" s="1"/>
      <c r="AE52" s="1"/>
      <c r="AF52" s="1"/>
      <c r="AG52" s="3"/>
      <c r="AH52" s="3"/>
    </row>
    <row r="53" spans="1:34" x14ac:dyDescent="0.3">
      <c r="A53" s="3"/>
      <c r="B53" s="3"/>
      <c r="C53" s="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1"/>
      <c r="AB53" s="1"/>
      <c r="AC53" s="1"/>
      <c r="AD53" s="1"/>
      <c r="AE53" s="1"/>
      <c r="AF53" s="1"/>
      <c r="AG53" s="3"/>
      <c r="AH53" s="3"/>
    </row>
    <row r="54" spans="1:34" x14ac:dyDescent="0.3">
      <c r="A54" s="3"/>
      <c r="B54" s="3"/>
      <c r="C54" s="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1"/>
      <c r="AB54" s="1"/>
      <c r="AC54" s="1"/>
      <c r="AD54" s="1"/>
      <c r="AE54" s="1"/>
      <c r="AF54" s="1"/>
      <c r="AG54" s="3"/>
      <c r="AH54" s="3"/>
    </row>
    <row r="55" spans="1:34" x14ac:dyDescent="0.3">
      <c r="A55" s="3"/>
      <c r="B55" s="3"/>
      <c r="C55" s="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33" t="s">
        <v>0</v>
      </c>
      <c r="E57" s="33"/>
      <c r="F57" s="33"/>
      <c r="G57" s="33"/>
      <c r="H57" s="33"/>
      <c r="I57" s="33"/>
      <c r="J57" s="33"/>
      <c r="K57" s="33"/>
      <c r="L57" s="33"/>
      <c r="M57" s="33" t="s">
        <v>1</v>
      </c>
      <c r="N57" s="33"/>
      <c r="O57" s="33"/>
      <c r="P57" s="33"/>
      <c r="Q57" s="33"/>
      <c r="R57" s="33"/>
      <c r="S57" s="33"/>
      <c r="T57" s="33"/>
      <c r="U57" s="33"/>
      <c r="V57" s="33" t="s">
        <v>2</v>
      </c>
      <c r="W57" s="33"/>
      <c r="X57" s="33"/>
      <c r="Y57" s="33"/>
      <c r="Z57" s="33"/>
      <c r="AA57" s="33"/>
      <c r="AB57" s="33"/>
      <c r="AC57" s="33"/>
      <c r="AD57" s="33"/>
      <c r="AE57" s="33"/>
      <c r="AF57" s="1"/>
      <c r="AG57" s="3"/>
      <c r="AH57" s="3"/>
    </row>
    <row r="58" spans="1:34" ht="14.4" customHeight="1" x14ac:dyDescent="0.3">
      <c r="A58" s="3"/>
      <c r="B58" s="3"/>
      <c r="C58" s="1"/>
      <c r="D58" s="244" t="str">
        <f ca="1">CONCATENATE("£",ROUND(E8*((100+F8)/100)^G8,2))</f>
        <v>£5348.02</v>
      </c>
      <c r="E58" s="244"/>
      <c r="F58" s="244"/>
      <c r="G58" s="244"/>
      <c r="H58" s="244"/>
      <c r="I58" s="244"/>
      <c r="J58" s="244"/>
      <c r="K58" s="244"/>
      <c r="L58" s="244"/>
      <c r="M58" s="244" t="str">
        <f ca="1">CONCATENATE("£",ROUND(O8*((100-N8)/100)^P8,2))</f>
        <v>£14773.86</v>
      </c>
      <c r="N58" s="244"/>
      <c r="O58" s="244"/>
      <c r="P58" s="244"/>
      <c r="Q58" s="244"/>
      <c r="R58" s="244"/>
      <c r="S58" s="244"/>
      <c r="T58" s="244"/>
      <c r="U58" s="244"/>
      <c r="V58" s="244" t="str">
        <f ca="1">CONCATENATE("£",(ROUND(((W8*(100+X8)/100*(100+Y8)/100))-W8,2)))</f>
        <v>£188.91</v>
      </c>
      <c r="W58" s="244"/>
      <c r="X58" s="244"/>
      <c r="Y58" s="244"/>
      <c r="Z58" s="244"/>
      <c r="AA58" s="244"/>
      <c r="AB58" s="244"/>
      <c r="AC58" s="244"/>
      <c r="AD58" s="244"/>
      <c r="AE58" s="54"/>
      <c r="AF58" s="1"/>
      <c r="AG58" s="3"/>
      <c r="AH58" s="3"/>
    </row>
    <row r="59" spans="1:34" ht="14.4" customHeight="1" x14ac:dyDescent="0.3">
      <c r="A59" s="3"/>
      <c r="B59" s="3"/>
      <c r="C59" s="1"/>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54"/>
      <c r="AF59" s="1"/>
      <c r="AG59" s="3"/>
      <c r="AH59" s="3"/>
    </row>
    <row r="60" spans="1:34" ht="14.4" customHeight="1" x14ac:dyDescent="0.3">
      <c r="A60" s="3"/>
      <c r="B60" s="3"/>
      <c r="C60" s="1"/>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54"/>
      <c r="AF60" s="1"/>
      <c r="AG60" s="3"/>
      <c r="AH60" s="3"/>
    </row>
    <row r="61" spans="1:34" ht="14.4" customHeight="1" x14ac:dyDescent="0.3">
      <c r="A61" s="3"/>
      <c r="B61" s="3"/>
      <c r="C61" s="1"/>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54"/>
      <c r="AF61" s="1"/>
      <c r="AG61" s="3"/>
      <c r="AH61" s="3"/>
    </row>
    <row r="62" spans="1:34" ht="14.4" customHeight="1" x14ac:dyDescent="0.3">
      <c r="A62" s="3"/>
      <c r="B62" s="3"/>
      <c r="C62" s="1"/>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33"/>
      <c r="AF62" s="1"/>
      <c r="AG62" s="3"/>
      <c r="AH62" s="3"/>
    </row>
    <row r="63" spans="1:34" ht="14.4" customHeight="1" x14ac:dyDescent="0.3">
      <c r="A63" s="3"/>
      <c r="B63" s="3"/>
      <c r="C63" s="1"/>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54"/>
      <c r="AF63" s="1"/>
      <c r="AG63" s="3"/>
      <c r="AH63" s="3"/>
    </row>
    <row r="64" spans="1:34" ht="14.4" customHeight="1" x14ac:dyDescent="0.3">
      <c r="A64" s="3"/>
      <c r="B64" s="3"/>
      <c r="C64" s="1"/>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54"/>
      <c r="AF64" s="1"/>
      <c r="AG64" s="3"/>
      <c r="AH64" s="3"/>
    </row>
    <row r="65" spans="1:34" ht="14.4" customHeight="1" x14ac:dyDescent="0.3">
      <c r="A65" s="3"/>
      <c r="B65" s="3"/>
      <c r="C65" s="1"/>
      <c r="D65" s="33" t="s">
        <v>3</v>
      </c>
      <c r="E65" s="33"/>
      <c r="F65" s="33"/>
      <c r="G65" s="33"/>
      <c r="H65" s="33"/>
      <c r="I65" s="33"/>
      <c r="J65" s="33"/>
      <c r="K65" s="33"/>
      <c r="L65" s="33"/>
      <c r="M65" s="33" t="s">
        <v>4</v>
      </c>
      <c r="N65" s="33"/>
      <c r="O65" s="33"/>
      <c r="P65" s="33"/>
      <c r="Q65" s="33"/>
      <c r="R65" s="33"/>
      <c r="S65" s="33"/>
      <c r="T65" s="33"/>
      <c r="U65" s="33"/>
      <c r="V65" s="33" t="s">
        <v>5</v>
      </c>
      <c r="W65" s="33"/>
      <c r="X65" s="33"/>
      <c r="Y65" s="33"/>
      <c r="Z65" s="33"/>
      <c r="AA65" s="33"/>
      <c r="AB65" s="33"/>
      <c r="AC65" s="33"/>
      <c r="AD65" s="33"/>
      <c r="AE65" s="54"/>
      <c r="AF65" s="1"/>
      <c r="AG65" s="3"/>
      <c r="AH65" s="3"/>
    </row>
    <row r="66" spans="1:34" ht="14.4" customHeight="1" x14ac:dyDescent="0.3">
      <c r="A66" s="3"/>
      <c r="B66" s="3"/>
      <c r="C66" s="1"/>
      <c r="D66" s="244" t="str">
        <f ca="1">CONCATENATE("£",E16-ROUND(E16*(100-F16)/100*((100-G16)/100)^(H16-1),2))</f>
        <v>£12361.51</v>
      </c>
      <c r="E66" s="244"/>
      <c r="F66" s="244"/>
      <c r="G66" s="244"/>
      <c r="H66" s="244"/>
      <c r="I66" s="244"/>
      <c r="J66" s="244"/>
      <c r="K66" s="244"/>
      <c r="L66" s="244"/>
      <c r="M66" s="244" t="str">
        <f ca="1">IF(100*((100+N16)/100)*((100+O16)/100)-100&lt;0,CONCATENATE(ROUND((100*((100+N16)/100)*((100+O16)/100)-100)*-1,2),"% decrease"),CONCATENATE(ROUND(100*((100+N16)/100)*((100+O16)/100)-100,2),"% increase"))</f>
        <v>9.2% increase</v>
      </c>
      <c r="N66" s="244"/>
      <c r="O66" s="244"/>
      <c r="P66" s="244"/>
      <c r="Q66" s="244"/>
      <c r="R66" s="244"/>
      <c r="S66" s="244"/>
      <c r="T66" s="244"/>
      <c r="U66" s="244"/>
      <c r="V66" s="244" t="str">
        <f ca="1">CONCATENATE(Y16," hours")</f>
        <v>8 hours</v>
      </c>
      <c r="W66" s="244"/>
      <c r="X66" s="244"/>
      <c r="Y66" s="244"/>
      <c r="Z66" s="244"/>
      <c r="AA66" s="244"/>
      <c r="AB66" s="244"/>
      <c r="AC66" s="244"/>
      <c r="AD66" s="244"/>
      <c r="AE66" s="54"/>
      <c r="AF66" s="1"/>
      <c r="AG66" s="3"/>
      <c r="AH66" s="3"/>
    </row>
    <row r="67" spans="1:34" ht="14.4" customHeight="1" x14ac:dyDescent="0.3">
      <c r="A67" s="3"/>
      <c r="B67" s="3"/>
      <c r="C67" s="1"/>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62"/>
      <c r="AF67" s="1"/>
      <c r="AG67" s="3"/>
      <c r="AH67" s="3"/>
    </row>
    <row r="68" spans="1:34" ht="14.4" customHeight="1" x14ac:dyDescent="0.3">
      <c r="A68" s="3"/>
      <c r="B68" s="3"/>
      <c r="C68" s="1"/>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54"/>
      <c r="AF68" s="1"/>
      <c r="AG68" s="3"/>
      <c r="AH68" s="3"/>
    </row>
    <row r="69" spans="1:34" ht="14.4" customHeight="1" x14ac:dyDescent="0.3">
      <c r="A69" s="3"/>
      <c r="B69" s="3"/>
      <c r="C69" s="1"/>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54"/>
      <c r="AF69" s="1"/>
      <c r="AG69" s="3"/>
      <c r="AH69" s="3"/>
    </row>
    <row r="70" spans="1:34" ht="14.4" customHeight="1" x14ac:dyDescent="0.3">
      <c r="A70" s="3"/>
      <c r="B70" s="3"/>
      <c r="C70" s="1"/>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54"/>
      <c r="AF70" s="1"/>
      <c r="AG70" s="3"/>
      <c r="AH70" s="3"/>
    </row>
    <row r="71" spans="1:34" ht="14.4" customHeight="1" x14ac:dyDescent="0.3">
      <c r="A71" s="3"/>
      <c r="B71" s="3"/>
      <c r="C71" s="1"/>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54"/>
      <c r="AF71" s="1"/>
      <c r="AG71" s="3"/>
      <c r="AH71" s="3"/>
    </row>
    <row r="72" spans="1:34" ht="14.4" customHeight="1" x14ac:dyDescent="0.3">
      <c r="A72" s="3"/>
      <c r="B72" s="3"/>
      <c r="C72" s="1"/>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1"/>
      <c r="AF72" s="1"/>
      <c r="AG72" s="3"/>
      <c r="AH72" s="3"/>
    </row>
    <row r="73" spans="1:34" x14ac:dyDescent="0.3">
      <c r="A73" s="3"/>
      <c r="B73" s="3"/>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31" t="str">
        <f>D51</f>
        <v>Compound Percentages Answer Key</v>
      </c>
      <c r="E76" s="231"/>
      <c r="F76" s="231"/>
      <c r="G76" s="231"/>
      <c r="H76" s="231"/>
      <c r="I76" s="231"/>
      <c r="J76" s="231"/>
      <c r="K76" s="231"/>
      <c r="L76" s="231"/>
      <c r="M76" s="231"/>
      <c r="N76" s="231"/>
      <c r="O76" s="231"/>
      <c r="P76" s="231"/>
      <c r="Q76" s="231"/>
      <c r="R76" s="231"/>
      <c r="S76" s="231"/>
      <c r="T76" s="231"/>
      <c r="U76" s="231"/>
      <c r="V76" s="231"/>
      <c r="W76" s="231"/>
      <c r="X76" s="231"/>
      <c r="Y76" s="231"/>
      <c r="Z76" s="231"/>
      <c r="AA76" s="1"/>
      <c r="AB76" s="1"/>
      <c r="AC76" s="1"/>
      <c r="AD76" s="1"/>
      <c r="AE76" s="1"/>
      <c r="AF76" s="1"/>
      <c r="AG76" s="3"/>
      <c r="AH76" s="3"/>
    </row>
    <row r="77" spans="1:34" x14ac:dyDescent="0.3">
      <c r="A77" s="3"/>
      <c r="B77" s="3"/>
      <c r="C77" s="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1"/>
      <c r="AB77" s="1"/>
      <c r="AC77" s="1"/>
      <c r="AD77" s="1"/>
      <c r="AE77" s="1"/>
      <c r="AF77" s="1"/>
      <c r="AG77" s="3"/>
      <c r="AH77" s="3"/>
    </row>
    <row r="78" spans="1:34" x14ac:dyDescent="0.3">
      <c r="A78" s="3"/>
      <c r="B78" s="3"/>
      <c r="C78" s="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1"/>
      <c r="AB78" s="1"/>
      <c r="AC78" s="1"/>
      <c r="AD78" s="1"/>
      <c r="AE78" s="1"/>
      <c r="AF78" s="1"/>
      <c r="AG78" s="3"/>
      <c r="AH78" s="3"/>
    </row>
    <row r="79" spans="1:34" x14ac:dyDescent="0.3">
      <c r="A79" s="3"/>
      <c r="B79" s="3"/>
      <c r="C79" s="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1"/>
      <c r="AB79" s="1"/>
      <c r="AC79" s="1"/>
      <c r="AD79" s="1"/>
      <c r="AE79" s="1"/>
      <c r="AF79" s="1"/>
      <c r="AG79" s="3"/>
      <c r="AH79" s="3"/>
    </row>
    <row r="80" spans="1:34" x14ac:dyDescent="0.3">
      <c r="A80" s="3"/>
      <c r="B80" s="3"/>
      <c r="C80" s="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33" t="s">
        <v>0</v>
      </c>
      <c r="E82" s="33"/>
      <c r="F82" s="33"/>
      <c r="G82" s="33"/>
      <c r="H82" s="33"/>
      <c r="I82" s="33"/>
      <c r="J82" s="33"/>
      <c r="K82" s="33"/>
      <c r="L82" s="33"/>
      <c r="M82" s="33" t="s">
        <v>1</v>
      </c>
      <c r="N82" s="33"/>
      <c r="O82" s="33"/>
      <c r="P82" s="33"/>
      <c r="Q82" s="33"/>
      <c r="R82" s="33"/>
      <c r="S82" s="33"/>
      <c r="T82" s="33"/>
      <c r="U82" s="33"/>
      <c r="V82" s="33" t="s">
        <v>2</v>
      </c>
      <c r="W82" s="33"/>
      <c r="X82" s="33"/>
      <c r="Y82" s="33"/>
      <c r="Z82" s="33"/>
      <c r="AA82" s="33"/>
      <c r="AB82" s="33"/>
      <c r="AC82" s="33"/>
      <c r="AD82" s="33"/>
      <c r="AE82" s="33"/>
      <c r="AF82" s="1"/>
      <c r="AG82" s="3"/>
      <c r="AH82" s="3"/>
    </row>
    <row r="83" spans="1:34" ht="15" customHeight="1" x14ac:dyDescent="0.3">
      <c r="A83" s="3"/>
      <c r="B83" s="3"/>
      <c r="C83" s="1"/>
      <c r="D83" s="244" t="str">
        <f ca="1">D58</f>
        <v>£5348.02</v>
      </c>
      <c r="E83" s="244"/>
      <c r="F83" s="244"/>
      <c r="G83" s="244"/>
      <c r="H83" s="244"/>
      <c r="I83" s="244"/>
      <c r="J83" s="244"/>
      <c r="K83" s="244"/>
      <c r="L83" s="244"/>
      <c r="M83" s="244" t="str">
        <f ca="1">M58</f>
        <v>£14773.86</v>
      </c>
      <c r="N83" s="244"/>
      <c r="O83" s="244"/>
      <c r="P83" s="244"/>
      <c r="Q83" s="244"/>
      <c r="R83" s="244"/>
      <c r="S83" s="244"/>
      <c r="T83" s="244"/>
      <c r="U83" s="244"/>
      <c r="V83" s="244" t="str">
        <f ca="1">V58</f>
        <v>£188.91</v>
      </c>
      <c r="W83" s="244"/>
      <c r="X83" s="244"/>
      <c r="Y83" s="244"/>
      <c r="Z83" s="244"/>
      <c r="AA83" s="244"/>
      <c r="AB83" s="244"/>
      <c r="AC83" s="244"/>
      <c r="AD83" s="244"/>
      <c r="AE83" s="54"/>
      <c r="AF83" s="1"/>
      <c r="AG83" s="3"/>
      <c r="AH83" s="3"/>
    </row>
    <row r="84" spans="1:34" ht="15" customHeight="1" x14ac:dyDescent="0.3">
      <c r="A84" s="3"/>
      <c r="B84" s="3"/>
      <c r="C84" s="1"/>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54"/>
      <c r="AF84" s="1"/>
      <c r="AG84" s="3"/>
      <c r="AH84" s="3"/>
    </row>
    <row r="85" spans="1:34" ht="15" customHeight="1" x14ac:dyDescent="0.3">
      <c r="A85" s="3"/>
      <c r="B85" s="3"/>
      <c r="C85" s="1"/>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54"/>
      <c r="AF85" s="1"/>
      <c r="AG85" s="3"/>
      <c r="AH85" s="3"/>
    </row>
    <row r="86" spans="1:34" ht="15" customHeight="1" x14ac:dyDescent="0.3">
      <c r="A86" s="3"/>
      <c r="B86" s="3"/>
      <c r="C86" s="1"/>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54"/>
      <c r="AF86" s="1"/>
      <c r="AG86" s="3"/>
      <c r="AH86" s="3"/>
    </row>
    <row r="87" spans="1:34" x14ac:dyDescent="0.3">
      <c r="A87" s="3"/>
      <c r="B87" s="3"/>
      <c r="C87" s="1"/>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33"/>
      <c r="AF87" s="1"/>
      <c r="AG87" s="3"/>
      <c r="AH87" s="3"/>
    </row>
    <row r="88" spans="1:34" ht="15" customHeight="1" x14ac:dyDescent="0.3">
      <c r="A88" s="3"/>
      <c r="B88" s="3"/>
      <c r="C88" s="1"/>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54"/>
      <c r="AF88" s="1"/>
      <c r="AG88" s="3"/>
      <c r="AH88" s="3"/>
    </row>
    <row r="89" spans="1:34" ht="15" customHeight="1" x14ac:dyDescent="0.3">
      <c r="A89" s="3"/>
      <c r="B89" s="3"/>
      <c r="C89" s="1"/>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54"/>
      <c r="AF89" s="1"/>
      <c r="AG89" s="3"/>
      <c r="AH89" s="3"/>
    </row>
    <row r="90" spans="1:34" ht="15" customHeight="1" x14ac:dyDescent="0.3">
      <c r="A90" s="3"/>
      <c r="B90" s="3"/>
      <c r="C90" s="1"/>
      <c r="D90" s="33" t="s">
        <v>3</v>
      </c>
      <c r="E90" s="33"/>
      <c r="F90" s="33"/>
      <c r="G90" s="33"/>
      <c r="H90" s="33"/>
      <c r="I90" s="33"/>
      <c r="J90" s="33"/>
      <c r="K90" s="33"/>
      <c r="L90" s="33"/>
      <c r="M90" s="33" t="s">
        <v>4</v>
      </c>
      <c r="N90" s="33"/>
      <c r="O90" s="33"/>
      <c r="P90" s="33"/>
      <c r="Q90" s="33"/>
      <c r="R90" s="33"/>
      <c r="S90" s="33"/>
      <c r="T90" s="33"/>
      <c r="U90" s="33"/>
      <c r="V90" s="33" t="s">
        <v>5</v>
      </c>
      <c r="W90" s="33"/>
      <c r="X90" s="33"/>
      <c r="Y90" s="33"/>
      <c r="Z90" s="33"/>
      <c r="AA90" s="33"/>
      <c r="AB90" s="33"/>
      <c r="AC90" s="33"/>
      <c r="AD90" s="33"/>
      <c r="AE90" s="54"/>
      <c r="AF90" s="1"/>
      <c r="AG90" s="3"/>
      <c r="AH90" s="3"/>
    </row>
    <row r="91" spans="1:34" ht="15" customHeight="1" x14ac:dyDescent="0.3">
      <c r="A91" s="3"/>
      <c r="B91" s="3"/>
      <c r="C91" s="1"/>
      <c r="D91" s="244" t="str">
        <f ca="1">D66</f>
        <v>£12361.51</v>
      </c>
      <c r="E91" s="244"/>
      <c r="F91" s="244"/>
      <c r="G91" s="244"/>
      <c r="H91" s="244"/>
      <c r="I91" s="244"/>
      <c r="J91" s="244"/>
      <c r="K91" s="244"/>
      <c r="L91" s="244"/>
      <c r="M91" s="244" t="str">
        <f ca="1">M66</f>
        <v>9.2% increase</v>
      </c>
      <c r="N91" s="244"/>
      <c r="O91" s="244"/>
      <c r="P91" s="244"/>
      <c r="Q91" s="244"/>
      <c r="R91" s="244"/>
      <c r="S91" s="244"/>
      <c r="T91" s="244"/>
      <c r="U91" s="244"/>
      <c r="V91" s="244" t="str">
        <f ca="1">V66</f>
        <v>8 hours</v>
      </c>
      <c r="W91" s="244"/>
      <c r="X91" s="244"/>
      <c r="Y91" s="244"/>
      <c r="Z91" s="244"/>
      <c r="AA91" s="244"/>
      <c r="AB91" s="244"/>
      <c r="AC91" s="244"/>
      <c r="AD91" s="244"/>
      <c r="AE91" s="54"/>
      <c r="AF91" s="1"/>
      <c r="AG91" s="3"/>
      <c r="AH91" s="3"/>
    </row>
    <row r="92" spans="1:34" x14ac:dyDescent="0.3">
      <c r="A92" s="3"/>
      <c r="B92" s="3"/>
      <c r="C92" s="1"/>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131"/>
      <c r="AF92" s="1"/>
      <c r="AG92" s="3"/>
      <c r="AH92" s="3"/>
    </row>
    <row r="93" spans="1:34" ht="15" customHeight="1" x14ac:dyDescent="0.3">
      <c r="A93" s="3"/>
      <c r="B93" s="3"/>
      <c r="C93" s="1"/>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54"/>
      <c r="AF93" s="1"/>
      <c r="AG93" s="3"/>
      <c r="AH93" s="3"/>
    </row>
    <row r="94" spans="1:34" ht="15" customHeight="1" x14ac:dyDescent="0.3">
      <c r="A94" s="3"/>
      <c r="B94" s="3"/>
      <c r="C94" s="1"/>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54"/>
      <c r="AF94" s="1"/>
      <c r="AG94" s="3"/>
      <c r="AH94" s="3"/>
    </row>
    <row r="95" spans="1:34" ht="15" customHeight="1" x14ac:dyDescent="0.3">
      <c r="A95" s="3"/>
      <c r="B95" s="3"/>
      <c r="C95" s="1"/>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54"/>
      <c r="AF95" s="1"/>
      <c r="AG95" s="3"/>
      <c r="AH95" s="3"/>
    </row>
    <row r="96" spans="1:34" ht="15" customHeight="1" x14ac:dyDescent="0.3">
      <c r="A96" s="3"/>
      <c r="B96" s="3"/>
      <c r="C96" s="1"/>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54"/>
      <c r="AF96" s="1"/>
      <c r="AG96" s="3"/>
      <c r="AH96" s="3"/>
    </row>
    <row r="97" spans="1:34" x14ac:dyDescent="0.3">
      <c r="A97" s="3"/>
      <c r="B97" s="3"/>
      <c r="C97" s="1"/>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1"/>
      <c r="AF97" s="1"/>
      <c r="AG97" s="3"/>
      <c r="AH97" s="3"/>
    </row>
    <row r="98" spans="1:34" x14ac:dyDescent="0.3">
      <c r="A98" s="3"/>
      <c r="B98" s="3"/>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3"/>
      <c r="AH98" s="3"/>
    </row>
  </sheetData>
  <mergeCells count="28">
    <mergeCell ref="D76:Z80"/>
    <mergeCell ref="D83:L89"/>
    <mergeCell ref="M83:U89"/>
    <mergeCell ref="V83:AD89"/>
    <mergeCell ref="D91:L97"/>
    <mergeCell ref="M91:U97"/>
    <mergeCell ref="V91:AD97"/>
    <mergeCell ref="D51:Z55"/>
    <mergeCell ref="D58:L64"/>
    <mergeCell ref="M58:U64"/>
    <mergeCell ref="V58:AD64"/>
    <mergeCell ref="D66:L72"/>
    <mergeCell ref="M66:U72"/>
    <mergeCell ref="V66:AD72"/>
    <mergeCell ref="D27:Z31"/>
    <mergeCell ref="D34:L40"/>
    <mergeCell ref="M34:U40"/>
    <mergeCell ref="V34:AD40"/>
    <mergeCell ref="D42:L48"/>
    <mergeCell ref="M42:U48"/>
    <mergeCell ref="V42:AD48"/>
    <mergeCell ref="D2:Z6"/>
    <mergeCell ref="D9:L15"/>
    <mergeCell ref="M9:U15"/>
    <mergeCell ref="V9:AD15"/>
    <mergeCell ref="D17:L23"/>
    <mergeCell ref="M17:U23"/>
    <mergeCell ref="V17:AD23"/>
  </mergeCells>
  <hyperlinks>
    <hyperlink ref="A1" location="Contents!A1" display="Go Back" xr:uid="{00000000-0004-0000-0700-000000000000}"/>
  </hyperlinks>
  <pageMargins left="0.25" right="0.25"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7" tint="0.79998168889431442"/>
  </sheetPr>
  <dimension ref="A1:AL98"/>
  <sheetViews>
    <sheetView zoomScaleNormal="100" workbookViewId="0">
      <selection activeCell="AQ27" sqref="AQ27"/>
    </sheetView>
  </sheetViews>
  <sheetFormatPr defaultColWidth="2.88671875" defaultRowHeight="14.4" x14ac:dyDescent="0.3"/>
  <cols>
    <col min="2" max="2" width="2.88671875" customWidth="1"/>
    <col min="5" max="5" width="2.88671875" customWidth="1"/>
    <col min="12" max="12" width="2.88671875" customWidth="1"/>
    <col min="19" max="20" width="2.88671875" customWidth="1"/>
    <col min="26" max="27" width="2.88671875" customWidth="1"/>
    <col min="29" max="31" width="2.88671875" customWidth="1"/>
  </cols>
  <sheetData>
    <row r="1" spans="1:38" x14ac:dyDescent="0.3">
      <c r="A1" s="61" t="s">
        <v>201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1:38" x14ac:dyDescent="0.3">
      <c r="A2" s="6"/>
      <c r="B2" s="6"/>
      <c r="C2" s="6"/>
      <c r="D2" s="245" t="s">
        <v>239</v>
      </c>
      <c r="E2" s="245"/>
      <c r="F2" s="245"/>
      <c r="G2" s="245"/>
      <c r="H2" s="245"/>
      <c r="I2" s="245"/>
      <c r="J2" s="245"/>
      <c r="K2" s="245"/>
      <c r="L2" s="245"/>
      <c r="M2" s="245"/>
      <c r="N2" s="245"/>
      <c r="O2" s="245"/>
      <c r="P2" s="245"/>
      <c r="Q2" s="245"/>
      <c r="R2" s="245"/>
      <c r="S2" s="245"/>
      <c r="T2" s="245"/>
      <c r="U2" s="245"/>
      <c r="V2" s="245"/>
      <c r="W2" s="245"/>
      <c r="X2" s="245"/>
      <c r="Y2" s="245"/>
      <c r="Z2" s="245"/>
      <c r="AA2" s="6"/>
      <c r="AB2" s="6"/>
      <c r="AC2" s="6"/>
      <c r="AD2" s="6"/>
      <c r="AE2" s="6"/>
      <c r="AF2" s="6"/>
      <c r="AG2" s="6"/>
      <c r="AH2" s="3"/>
    </row>
    <row r="3" spans="1:38" x14ac:dyDescent="0.3">
      <c r="A3" s="6"/>
      <c r="B3" s="6"/>
      <c r="C3" s="6"/>
      <c r="D3" s="245"/>
      <c r="E3" s="245"/>
      <c r="F3" s="245"/>
      <c r="G3" s="245"/>
      <c r="H3" s="245"/>
      <c r="I3" s="245"/>
      <c r="J3" s="245"/>
      <c r="K3" s="245"/>
      <c r="L3" s="245"/>
      <c r="M3" s="245"/>
      <c r="N3" s="245"/>
      <c r="O3" s="245"/>
      <c r="P3" s="245"/>
      <c r="Q3" s="245"/>
      <c r="R3" s="245"/>
      <c r="S3" s="245"/>
      <c r="T3" s="245"/>
      <c r="U3" s="245"/>
      <c r="V3" s="245"/>
      <c r="W3" s="245"/>
      <c r="X3" s="245"/>
      <c r="Y3" s="245"/>
      <c r="Z3" s="245"/>
      <c r="AA3" s="6"/>
      <c r="AB3" s="6"/>
      <c r="AC3" s="6"/>
      <c r="AD3" s="6"/>
      <c r="AE3" s="6"/>
      <c r="AF3" s="6"/>
      <c r="AG3" s="6"/>
      <c r="AH3" s="3"/>
    </row>
    <row r="4" spans="1:38" x14ac:dyDescent="0.3">
      <c r="A4" s="6"/>
      <c r="B4" s="6"/>
      <c r="C4" s="6"/>
      <c r="D4" s="245"/>
      <c r="E4" s="245"/>
      <c r="F4" s="245"/>
      <c r="G4" s="245"/>
      <c r="H4" s="245"/>
      <c r="I4" s="245"/>
      <c r="J4" s="245"/>
      <c r="K4" s="245"/>
      <c r="L4" s="245"/>
      <c r="M4" s="245"/>
      <c r="N4" s="245"/>
      <c r="O4" s="245"/>
      <c r="P4" s="245"/>
      <c r="Q4" s="245"/>
      <c r="R4" s="245"/>
      <c r="S4" s="245"/>
      <c r="T4" s="245"/>
      <c r="U4" s="245"/>
      <c r="V4" s="245"/>
      <c r="W4" s="245"/>
      <c r="X4" s="245"/>
      <c r="Y4" s="245"/>
      <c r="Z4" s="245"/>
      <c r="AA4" s="6"/>
      <c r="AB4" s="6"/>
      <c r="AC4" s="6"/>
      <c r="AD4" s="6"/>
      <c r="AE4" s="6"/>
      <c r="AF4" s="6"/>
      <c r="AG4" s="6"/>
      <c r="AH4" s="3"/>
    </row>
    <row r="5" spans="1:38" x14ac:dyDescent="0.3">
      <c r="A5" s="6"/>
      <c r="B5" s="6"/>
      <c r="C5" s="6"/>
      <c r="D5" s="245"/>
      <c r="E5" s="245"/>
      <c r="F5" s="245"/>
      <c r="G5" s="245"/>
      <c r="H5" s="245"/>
      <c r="I5" s="245"/>
      <c r="J5" s="245"/>
      <c r="K5" s="245"/>
      <c r="L5" s="245"/>
      <c r="M5" s="245"/>
      <c r="N5" s="245"/>
      <c r="O5" s="245"/>
      <c r="P5" s="245"/>
      <c r="Q5" s="245"/>
      <c r="R5" s="245"/>
      <c r="S5" s="245"/>
      <c r="T5" s="245"/>
      <c r="U5" s="245"/>
      <c r="V5" s="245"/>
      <c r="W5" s="245"/>
      <c r="X5" s="245"/>
      <c r="Y5" s="245"/>
      <c r="Z5" s="245"/>
      <c r="AA5" s="6"/>
      <c r="AB5" s="6"/>
      <c r="AC5" s="6"/>
      <c r="AD5" s="6"/>
      <c r="AE5" s="6"/>
      <c r="AF5" s="6"/>
      <c r="AG5" s="6"/>
      <c r="AH5" s="3"/>
    </row>
    <row r="6" spans="1:38" x14ac:dyDescent="0.3">
      <c r="A6" s="6"/>
      <c r="B6" s="6"/>
      <c r="C6" s="6"/>
      <c r="D6" s="245"/>
      <c r="E6" s="245"/>
      <c r="F6" s="245"/>
      <c r="G6" s="245"/>
      <c r="H6" s="245"/>
      <c r="I6" s="245"/>
      <c r="J6" s="245"/>
      <c r="K6" s="245"/>
      <c r="L6" s="245"/>
      <c r="M6" s="245"/>
      <c r="N6" s="245"/>
      <c r="O6" s="245"/>
      <c r="P6" s="245"/>
      <c r="Q6" s="245"/>
      <c r="R6" s="245"/>
      <c r="S6" s="245"/>
      <c r="T6" s="245"/>
      <c r="U6" s="245"/>
      <c r="V6" s="245"/>
      <c r="W6" s="245"/>
      <c r="X6" s="245"/>
      <c r="Y6" s="245"/>
      <c r="Z6" s="245"/>
      <c r="AA6" s="6"/>
      <c r="AB6" s="6"/>
      <c r="AC6" s="6"/>
      <c r="AD6" s="6"/>
      <c r="AE6" s="6"/>
      <c r="AF6" s="6"/>
      <c r="AG6" s="6"/>
      <c r="AH6" s="3"/>
    </row>
    <row r="7" spans="1:38" x14ac:dyDescent="0.3">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3"/>
    </row>
    <row r="8" spans="1:38" x14ac:dyDescent="0.3">
      <c r="A8" s="6"/>
      <c r="B8" s="6"/>
      <c r="C8" s="6"/>
      <c r="D8" s="5" t="s">
        <v>0</v>
      </c>
      <c r="E8" s="8">
        <f ca="1">RANDBETWEEN(2,9)*10^F8</f>
        <v>90</v>
      </c>
      <c r="F8" s="8">
        <f ca="1">RANDBETWEEN(1,1)</f>
        <v>1</v>
      </c>
      <c r="G8" s="8"/>
      <c r="H8" s="8"/>
      <c r="I8" s="5"/>
      <c r="J8" s="5"/>
      <c r="K8" s="5" t="s">
        <v>1</v>
      </c>
      <c r="L8" s="8">
        <f ca="1">RANDBETWEEN(2,9)*10^(M8)</f>
        <v>9000</v>
      </c>
      <c r="M8" s="8">
        <f ca="1">RANDBETWEEN(2,3)</f>
        <v>3</v>
      </c>
      <c r="N8" s="8"/>
      <c r="O8" s="8"/>
      <c r="P8" s="5"/>
      <c r="Q8" s="5"/>
      <c r="R8" s="5" t="s">
        <v>2</v>
      </c>
      <c r="S8" s="8">
        <f ca="1">RANDBETWEEN(125,999)*10^(T8-1)</f>
        <v>5080</v>
      </c>
      <c r="T8" s="8">
        <f ca="1">RANDBETWEEN(2,3)</f>
        <v>2</v>
      </c>
      <c r="U8" s="8"/>
      <c r="V8" s="5"/>
      <c r="W8" s="5"/>
      <c r="X8" s="5"/>
      <c r="Y8" s="5" t="s">
        <v>3</v>
      </c>
      <c r="Z8" s="8">
        <f ca="1">RANDBETWEEN(125,999)*10</f>
        <v>3940</v>
      </c>
      <c r="AA8" s="8">
        <f ca="1">RANDBETWEEN(2,3)</f>
        <v>3</v>
      </c>
      <c r="AB8" s="8"/>
      <c r="AC8" s="5"/>
      <c r="AD8" s="5"/>
      <c r="AE8" s="5"/>
      <c r="AF8" s="6"/>
      <c r="AG8" s="6"/>
      <c r="AH8" s="3"/>
      <c r="AL8" s="10"/>
    </row>
    <row r="9" spans="1:38" ht="15" customHeight="1" x14ac:dyDescent="0.3">
      <c r="A9" s="6"/>
      <c r="B9" s="6"/>
      <c r="C9" s="6"/>
      <c r="D9" s="217" t="str">
        <f ca="1">CONCATENATE(E8," ÷ ",10^F8)</f>
        <v>90 ÷ 10</v>
      </c>
      <c r="E9" s="217"/>
      <c r="F9" s="217"/>
      <c r="G9" s="217"/>
      <c r="H9" s="217"/>
      <c r="I9" s="217"/>
      <c r="J9" s="217"/>
      <c r="K9" s="217" t="str">
        <f ca="1">CONCATENATE(L8," ÷ ",10^M8)</f>
        <v>9000 ÷ 1000</v>
      </c>
      <c r="L9" s="217"/>
      <c r="M9" s="217"/>
      <c r="N9" s="217"/>
      <c r="O9" s="217"/>
      <c r="P9" s="217"/>
      <c r="Q9" s="217"/>
      <c r="R9" s="216" t="str">
        <f ca="1">CONCATENATE(S8," ÷ ",10^T8)</f>
        <v>5080 ÷ 100</v>
      </c>
      <c r="S9" s="216"/>
      <c r="T9" s="216"/>
      <c r="U9" s="216"/>
      <c r="V9" s="216"/>
      <c r="W9" s="216"/>
      <c r="X9" s="216"/>
      <c r="Y9" s="217" t="str">
        <f ca="1">CONCATENATE(Z8," ÷ 10",VLOOKUP(AA8,$A$11:$B$16,2,FALSE))</f>
        <v>3940 ÷ 10³</v>
      </c>
      <c r="Z9" s="217"/>
      <c r="AA9" s="217"/>
      <c r="AB9" s="217"/>
      <c r="AC9" s="217"/>
      <c r="AD9" s="217"/>
      <c r="AE9" s="217"/>
      <c r="AF9" s="6"/>
      <c r="AG9" s="6"/>
      <c r="AH9" s="3"/>
    </row>
    <row r="10" spans="1:38" ht="15" customHeight="1" x14ac:dyDescent="0.3">
      <c r="A10" s="6"/>
      <c r="B10" s="6"/>
      <c r="C10" s="6"/>
      <c r="D10" s="217"/>
      <c r="E10" s="217"/>
      <c r="F10" s="217"/>
      <c r="G10" s="217"/>
      <c r="H10" s="217"/>
      <c r="I10" s="217"/>
      <c r="J10" s="217"/>
      <c r="K10" s="217"/>
      <c r="L10" s="217"/>
      <c r="M10" s="217"/>
      <c r="N10" s="217"/>
      <c r="O10" s="217"/>
      <c r="P10" s="217"/>
      <c r="Q10" s="217"/>
      <c r="R10" s="216"/>
      <c r="S10" s="216"/>
      <c r="T10" s="216"/>
      <c r="U10" s="216"/>
      <c r="V10" s="216"/>
      <c r="W10" s="216"/>
      <c r="X10" s="216"/>
      <c r="Y10" s="217"/>
      <c r="Z10" s="217"/>
      <c r="AA10" s="217"/>
      <c r="AB10" s="217"/>
      <c r="AC10" s="217"/>
      <c r="AD10" s="217"/>
      <c r="AE10" s="217"/>
      <c r="AF10" s="6"/>
      <c r="AG10" s="6"/>
      <c r="AH10" s="3"/>
    </row>
    <row r="11" spans="1:38" ht="15" customHeight="1" x14ac:dyDescent="0.3">
      <c r="A11" s="9">
        <v>1</v>
      </c>
      <c r="B11" s="9"/>
      <c r="C11" s="6"/>
      <c r="D11" s="217"/>
      <c r="E11" s="217"/>
      <c r="F11" s="217"/>
      <c r="G11" s="217"/>
      <c r="H11" s="217"/>
      <c r="I11" s="217"/>
      <c r="J11" s="217"/>
      <c r="K11" s="217"/>
      <c r="L11" s="217"/>
      <c r="M11" s="217"/>
      <c r="N11" s="217"/>
      <c r="O11" s="217"/>
      <c r="P11" s="217"/>
      <c r="Q11" s="217"/>
      <c r="R11" s="216"/>
      <c r="S11" s="216"/>
      <c r="T11" s="216"/>
      <c r="U11" s="216"/>
      <c r="V11" s="216"/>
      <c r="W11" s="216"/>
      <c r="X11" s="216"/>
      <c r="Y11" s="217"/>
      <c r="Z11" s="217"/>
      <c r="AA11" s="217"/>
      <c r="AB11" s="217"/>
      <c r="AC11" s="217"/>
      <c r="AD11" s="217"/>
      <c r="AE11" s="217"/>
      <c r="AF11" s="6"/>
      <c r="AG11" s="6"/>
      <c r="AH11" s="3"/>
    </row>
    <row r="12" spans="1:38" ht="15" customHeight="1" x14ac:dyDescent="0.3">
      <c r="A12" s="9">
        <v>2</v>
      </c>
      <c r="B12" s="75" t="s">
        <v>182</v>
      </c>
      <c r="C12" s="6"/>
      <c r="D12" s="217"/>
      <c r="E12" s="217"/>
      <c r="F12" s="217"/>
      <c r="G12" s="217"/>
      <c r="H12" s="217"/>
      <c r="I12" s="217"/>
      <c r="J12" s="217"/>
      <c r="K12" s="217"/>
      <c r="L12" s="217"/>
      <c r="M12" s="217"/>
      <c r="N12" s="217"/>
      <c r="O12" s="217"/>
      <c r="P12" s="217"/>
      <c r="Q12" s="217"/>
      <c r="R12" s="216"/>
      <c r="S12" s="216"/>
      <c r="T12" s="216"/>
      <c r="U12" s="216"/>
      <c r="V12" s="216"/>
      <c r="W12" s="216"/>
      <c r="X12" s="216"/>
      <c r="Y12" s="217"/>
      <c r="Z12" s="217"/>
      <c r="AA12" s="217"/>
      <c r="AB12" s="217"/>
      <c r="AC12" s="217"/>
      <c r="AD12" s="217"/>
      <c r="AE12" s="217"/>
      <c r="AF12" s="6"/>
      <c r="AG12" s="63"/>
      <c r="AH12" s="3"/>
    </row>
    <row r="13" spans="1:38" x14ac:dyDescent="0.3">
      <c r="A13" s="9">
        <v>3</v>
      </c>
      <c r="B13" s="75" t="s">
        <v>183</v>
      </c>
      <c r="C13" s="6"/>
      <c r="D13" s="5" t="s">
        <v>4</v>
      </c>
      <c r="E13" s="8">
        <f ca="1">RANDBETWEEN(121,999)</f>
        <v>529</v>
      </c>
      <c r="F13" s="8">
        <f ca="1">RANDBETWEEN(3,5)</f>
        <v>4</v>
      </c>
      <c r="G13" s="8"/>
      <c r="H13" s="5"/>
      <c r="I13" s="5"/>
      <c r="J13" s="5"/>
      <c r="K13" s="5" t="s">
        <v>5</v>
      </c>
      <c r="L13" s="8">
        <f ca="1">RANDBETWEEN(121,999)/10^RANDBETWEEN(1,2)</f>
        <v>98.8</v>
      </c>
      <c r="M13" s="8">
        <f ca="1">RANDBETWEEN(1,3)</f>
        <v>1</v>
      </c>
      <c r="N13" s="8"/>
      <c r="O13" s="5"/>
      <c r="P13" s="5"/>
      <c r="Q13" s="5"/>
      <c r="R13" s="5" t="s">
        <v>6</v>
      </c>
      <c r="S13" s="8">
        <f ca="1">RANDBETWEEN(121,999)/10^RANDBETWEEN(1,2)</f>
        <v>29.7</v>
      </c>
      <c r="T13" s="8">
        <f ca="1">RANDBETWEEN(1,3)</f>
        <v>1</v>
      </c>
      <c r="U13" s="8"/>
      <c r="V13" s="5"/>
      <c r="W13" s="5"/>
      <c r="X13" s="5"/>
      <c r="Y13" s="5" t="s">
        <v>7</v>
      </c>
      <c r="Z13" s="8">
        <f ca="1">RANDBETWEEN(1234,9999)/10^RANDBETWEEN(1,2)</f>
        <v>871.4</v>
      </c>
      <c r="AA13" s="8">
        <f ca="1">RANDBETWEEN(2,4)</f>
        <v>4</v>
      </c>
      <c r="AB13" s="8"/>
      <c r="AC13" s="8"/>
      <c r="AD13" s="5"/>
      <c r="AE13" s="5"/>
      <c r="AF13" s="6"/>
      <c r="AG13" s="6"/>
      <c r="AH13" s="3"/>
    </row>
    <row r="14" spans="1:38" ht="15" customHeight="1" x14ac:dyDescent="0.3">
      <c r="A14" s="9">
        <v>4</v>
      </c>
      <c r="B14" s="75" t="s">
        <v>184</v>
      </c>
      <c r="C14" s="6"/>
      <c r="D14" s="217" t="str">
        <f ca="1">CONCATENATE(E13," ÷ 10",VLOOKUP(F13,$A$11:$B$16,2,FALSE))</f>
        <v>529 ÷ 10⁴</v>
      </c>
      <c r="E14" s="217"/>
      <c r="F14" s="217"/>
      <c r="G14" s="217"/>
      <c r="H14" s="217"/>
      <c r="I14" s="217"/>
      <c r="J14" s="217"/>
      <c r="K14" s="217" t="str">
        <f ca="1">CONCATENATE(L13," ÷ ",10^M13)</f>
        <v>98.8 ÷ 10</v>
      </c>
      <c r="L14" s="217"/>
      <c r="M14" s="217"/>
      <c r="N14" s="217"/>
      <c r="O14" s="217"/>
      <c r="P14" s="217"/>
      <c r="Q14" s="217"/>
      <c r="R14" s="217" t="str">
        <f ca="1">CONCATENATE(S13," ÷ 10",VLOOKUP(T13,$A$11:$B$16,2,FALSE))</f>
        <v>29.7 ÷ 10</v>
      </c>
      <c r="S14" s="217"/>
      <c r="T14" s="217"/>
      <c r="U14" s="217"/>
      <c r="V14" s="217"/>
      <c r="W14" s="217"/>
      <c r="X14" s="217"/>
      <c r="Y14" s="217" t="str">
        <f ca="1">CONCATENATE(Z13," ÷ 10",VLOOKUP(AA13,$A$11:$B$16,2,FALSE))</f>
        <v>871.4 ÷ 10⁴</v>
      </c>
      <c r="Z14" s="217"/>
      <c r="AA14" s="217"/>
      <c r="AB14" s="217"/>
      <c r="AC14" s="217"/>
      <c r="AD14" s="217"/>
      <c r="AE14" s="217"/>
      <c r="AF14" s="6"/>
      <c r="AG14" s="6"/>
      <c r="AH14" s="3"/>
      <c r="AL14" s="10"/>
    </row>
    <row r="15" spans="1:38" ht="15" customHeight="1" x14ac:dyDescent="0.3">
      <c r="A15" s="9">
        <v>5</v>
      </c>
      <c r="B15" s="75" t="s">
        <v>185</v>
      </c>
      <c r="C15" s="6"/>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
      <c r="AG15" s="6"/>
      <c r="AH15" s="3"/>
    </row>
    <row r="16" spans="1:38" ht="15" customHeight="1" x14ac:dyDescent="0.3">
      <c r="A16" s="9">
        <v>6</v>
      </c>
      <c r="B16" s="75" t="s">
        <v>186</v>
      </c>
      <c r="C16" s="6"/>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
      <c r="AG16" s="6"/>
      <c r="AH16" s="3"/>
    </row>
    <row r="17" spans="1:38" ht="15" customHeight="1" x14ac:dyDescent="0.3">
      <c r="A17" s="6"/>
      <c r="B17" s="6"/>
      <c r="C17" s="6"/>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
      <c r="AG17" s="9">
        <v>2</v>
      </c>
      <c r="AH17" s="75" t="s">
        <v>182</v>
      </c>
    </row>
    <row r="18" spans="1:38" x14ac:dyDescent="0.3">
      <c r="A18" s="6"/>
      <c r="B18" s="6"/>
      <c r="C18" s="6"/>
      <c r="D18" s="5" t="s">
        <v>8</v>
      </c>
      <c r="E18" s="8">
        <f ca="1">RANDBETWEEN(3000,8000)/10^RANDBETWEEN(1,2)</f>
        <v>64.19</v>
      </c>
      <c r="F18" s="8">
        <f ca="1">RANDBETWEEN(4,6)</f>
        <v>4</v>
      </c>
      <c r="G18" s="8"/>
      <c r="H18" s="5"/>
      <c r="I18" s="5"/>
      <c r="J18" s="5"/>
      <c r="K18" s="5" t="s">
        <v>9</v>
      </c>
      <c r="L18" s="8">
        <f ca="1">(RANDBETWEEN(12,99)*10)*M18</f>
        <v>1680</v>
      </c>
      <c r="M18" s="8">
        <f ca="1">RANDBETWEEN(2,3)</f>
        <v>3</v>
      </c>
      <c r="N18" s="8"/>
      <c r="O18" s="5"/>
      <c r="P18" s="5"/>
      <c r="Q18" s="5"/>
      <c r="R18" s="5" t="s">
        <v>10</v>
      </c>
      <c r="S18" s="8">
        <f ca="1">(RANDBETWEEN(12,99)*10)*T18</f>
        <v>2440</v>
      </c>
      <c r="T18" s="8">
        <f ca="1">RANDBETWEEN(3,8)</f>
        <v>4</v>
      </c>
      <c r="U18" s="8"/>
      <c r="V18" s="5"/>
      <c r="W18" s="5"/>
      <c r="X18" s="5"/>
      <c r="Y18" s="5" t="s">
        <v>11</v>
      </c>
      <c r="Z18" s="8">
        <f ca="1">RANDBETWEEN(100,999)*10</f>
        <v>3400</v>
      </c>
      <c r="AA18" s="8">
        <f ca="1">RANDBETWEEN(2,3)</f>
        <v>2</v>
      </c>
      <c r="AB18" s="8">
        <f ca="1">RANDBETWEEN(2,5)</f>
        <v>4</v>
      </c>
      <c r="AC18" s="8"/>
      <c r="AD18" s="5"/>
      <c r="AE18" s="5"/>
      <c r="AF18" s="6"/>
      <c r="AG18" s="8">
        <v>3</v>
      </c>
      <c r="AH18" s="75" t="s">
        <v>183</v>
      </c>
      <c r="AL18" s="10"/>
    </row>
    <row r="19" spans="1:38" ht="15" customHeight="1" x14ac:dyDescent="0.3">
      <c r="A19" s="6"/>
      <c r="B19" s="6"/>
      <c r="C19" s="6"/>
      <c r="D19" s="217" t="str">
        <f ca="1">CONCATENATE(E18," ÷ 10",VLOOKUP(F18,$A$11:$B$16,2,FALSE))</f>
        <v>64.19 ÷ 10⁴</v>
      </c>
      <c r="E19" s="217"/>
      <c r="F19" s="217"/>
      <c r="G19" s="217"/>
      <c r="H19" s="217"/>
      <c r="I19" s="217"/>
      <c r="J19" s="217"/>
      <c r="K19" s="217" t="str">
        <f ca="1">CONCATENATE(L18," ÷ ",10*M18)</f>
        <v>1680 ÷ 30</v>
      </c>
      <c r="L19" s="217"/>
      <c r="M19" s="217"/>
      <c r="N19" s="217"/>
      <c r="O19" s="217"/>
      <c r="P19" s="217"/>
      <c r="Q19" s="217"/>
      <c r="R19" s="217" t="str">
        <f ca="1">CONCATENATE(S18," ÷ ",100*T18)</f>
        <v>2440 ÷ 400</v>
      </c>
      <c r="S19" s="217"/>
      <c r="T19" s="217"/>
      <c r="U19" s="217"/>
      <c r="V19" s="217"/>
      <c r="W19" s="217"/>
      <c r="X19" s="217"/>
      <c r="Y19" s="217" t="str">
        <f ca="1">CONCATENATE(Z18," ÷ ",AB18*10^AA18)</f>
        <v>3400 ÷ 400</v>
      </c>
      <c r="Z19" s="217"/>
      <c r="AA19" s="217"/>
      <c r="AB19" s="217"/>
      <c r="AC19" s="217"/>
      <c r="AD19" s="217"/>
      <c r="AE19" s="217"/>
      <c r="AF19" s="6"/>
      <c r="AG19" s="9">
        <v>4</v>
      </c>
      <c r="AH19" s="75" t="s">
        <v>184</v>
      </c>
    </row>
    <row r="20" spans="1:38" ht="15" customHeight="1" x14ac:dyDescent="0.3">
      <c r="A20" s="6"/>
      <c r="B20" s="6"/>
      <c r="C20" s="6"/>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6"/>
      <c r="AG20" s="9">
        <v>5</v>
      </c>
      <c r="AH20" s="75" t="s">
        <v>185</v>
      </c>
    </row>
    <row r="21" spans="1:38" ht="15" customHeight="1" x14ac:dyDescent="0.3">
      <c r="A21" s="6"/>
      <c r="B21" s="6"/>
      <c r="C21" s="6"/>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6"/>
      <c r="AG21" s="6"/>
      <c r="AH21" s="3"/>
    </row>
    <row r="22" spans="1:38" ht="15" customHeight="1" x14ac:dyDescent="0.3">
      <c r="A22" s="6"/>
      <c r="B22" s="6"/>
      <c r="C22" s="6"/>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6"/>
      <c r="AG22" s="6"/>
      <c r="AH22" s="3"/>
    </row>
    <row r="23" spans="1:38"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3"/>
    </row>
    <row r="24" spans="1:38"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3"/>
    </row>
    <row r="25" spans="1:38"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3"/>
    </row>
    <row r="26" spans="1:38"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3"/>
    </row>
    <row r="27" spans="1:38" x14ac:dyDescent="0.3">
      <c r="A27" s="3"/>
      <c r="B27" s="9">
        <v>14</v>
      </c>
      <c r="C27" s="3"/>
      <c r="D27" s="246" t="str">
        <f>D2</f>
        <v>Dividing by Powers of 10</v>
      </c>
      <c r="E27" s="246"/>
      <c r="F27" s="246"/>
      <c r="G27" s="246"/>
      <c r="H27" s="246"/>
      <c r="I27" s="246"/>
      <c r="J27" s="246"/>
      <c r="K27" s="246"/>
      <c r="L27" s="246"/>
      <c r="M27" s="246"/>
      <c r="N27" s="246"/>
      <c r="O27" s="246"/>
      <c r="P27" s="246"/>
      <c r="Q27" s="246"/>
      <c r="R27" s="246"/>
      <c r="S27" s="246"/>
      <c r="T27" s="246"/>
      <c r="U27" s="246"/>
      <c r="V27" s="246"/>
      <c r="W27" s="246"/>
      <c r="X27" s="246"/>
      <c r="Y27" s="246"/>
      <c r="Z27" s="246"/>
      <c r="AA27" s="3"/>
      <c r="AB27" s="3"/>
      <c r="AC27" s="3"/>
      <c r="AD27" s="3"/>
      <c r="AE27" s="3"/>
      <c r="AF27" s="3"/>
      <c r="AG27" s="3"/>
      <c r="AH27" s="3"/>
    </row>
    <row r="28" spans="1:38" x14ac:dyDescent="0.3">
      <c r="A28" s="3"/>
      <c r="B28" s="9">
        <v>15</v>
      </c>
      <c r="C28" s="3"/>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3"/>
      <c r="AB28" s="3"/>
      <c r="AC28" s="3"/>
      <c r="AD28" s="3"/>
      <c r="AE28" s="3"/>
      <c r="AF28" s="3"/>
      <c r="AG28" s="3"/>
      <c r="AH28" s="3"/>
    </row>
    <row r="29" spans="1:38" x14ac:dyDescent="0.3">
      <c r="A29" s="3"/>
      <c r="B29" s="9">
        <v>17</v>
      </c>
      <c r="C29" s="3"/>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3"/>
      <c r="AB29" s="3"/>
      <c r="AC29" s="3"/>
      <c r="AD29" s="3"/>
      <c r="AE29" s="3"/>
      <c r="AF29" s="3"/>
      <c r="AG29" s="3"/>
      <c r="AH29" s="3"/>
    </row>
    <row r="30" spans="1:38" x14ac:dyDescent="0.3">
      <c r="A30" s="3"/>
      <c r="B30" s="9">
        <v>18</v>
      </c>
      <c r="C30" s="3"/>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3"/>
      <c r="AB30" s="3"/>
      <c r="AC30" s="3"/>
      <c r="AD30" s="3"/>
      <c r="AE30" s="3"/>
      <c r="AF30" s="3"/>
      <c r="AG30" s="3"/>
      <c r="AH30" s="3"/>
    </row>
    <row r="31" spans="1:38" x14ac:dyDescent="0.3">
      <c r="A31" s="3"/>
      <c r="B31" s="9">
        <v>19</v>
      </c>
      <c r="C31" s="3"/>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3"/>
      <c r="AB31" s="3"/>
      <c r="AC31" s="3"/>
      <c r="AD31" s="3"/>
      <c r="AE31" s="3"/>
      <c r="AF31" s="3"/>
      <c r="AG31" s="3"/>
      <c r="AH31" s="3"/>
    </row>
    <row r="32" spans="1:38" x14ac:dyDescent="0.3">
      <c r="A32" s="3"/>
      <c r="B32" s="9">
        <v>20</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8" x14ac:dyDescent="0.3">
      <c r="A33" s="3"/>
      <c r="B33" s="9">
        <v>21</v>
      </c>
      <c r="C33" s="3"/>
      <c r="D33" s="4" t="s">
        <v>0</v>
      </c>
      <c r="E33" s="4"/>
      <c r="F33" s="4"/>
      <c r="G33" s="4"/>
      <c r="H33" s="4"/>
      <c r="I33" s="4"/>
      <c r="J33" s="4"/>
      <c r="K33" s="4" t="s">
        <v>1</v>
      </c>
      <c r="L33" s="4"/>
      <c r="M33" s="4"/>
      <c r="N33" s="4"/>
      <c r="O33" s="4"/>
      <c r="P33" s="4"/>
      <c r="Q33" s="4"/>
      <c r="R33" s="4" t="s">
        <v>2</v>
      </c>
      <c r="S33" s="4"/>
      <c r="T33" s="4"/>
      <c r="U33" s="4"/>
      <c r="V33" s="4"/>
      <c r="W33" s="4"/>
      <c r="X33" s="4"/>
      <c r="Y33" s="4" t="s">
        <v>3</v>
      </c>
      <c r="Z33" s="4"/>
      <c r="AA33" s="4"/>
      <c r="AB33" s="4"/>
      <c r="AC33" s="4"/>
      <c r="AD33" s="4"/>
      <c r="AE33" s="4"/>
      <c r="AF33" s="3"/>
      <c r="AG33" s="3"/>
      <c r="AH33" s="3"/>
    </row>
    <row r="34" spans="1:38" ht="15" customHeight="1" x14ac:dyDescent="0.3">
      <c r="A34" s="3"/>
      <c r="B34" s="9">
        <v>22</v>
      </c>
      <c r="C34" s="3"/>
      <c r="D34" s="217" t="str">
        <f ca="1">D9</f>
        <v>90 ÷ 10</v>
      </c>
      <c r="E34" s="217"/>
      <c r="F34" s="217"/>
      <c r="G34" s="217"/>
      <c r="H34" s="217"/>
      <c r="I34" s="217"/>
      <c r="J34" s="217"/>
      <c r="K34" s="217" t="str">
        <f ca="1">K9</f>
        <v>9000 ÷ 1000</v>
      </c>
      <c r="L34" s="217"/>
      <c r="M34" s="217"/>
      <c r="N34" s="217"/>
      <c r="O34" s="217"/>
      <c r="P34" s="217"/>
      <c r="Q34" s="217"/>
      <c r="R34" s="216" t="str">
        <f ca="1">R9</f>
        <v>5080 ÷ 100</v>
      </c>
      <c r="S34" s="216"/>
      <c r="T34" s="216"/>
      <c r="U34" s="216"/>
      <c r="V34" s="216"/>
      <c r="W34" s="216"/>
      <c r="X34" s="216"/>
      <c r="Y34" s="217" t="str">
        <f ca="1">Y9</f>
        <v>3940 ÷ 10³</v>
      </c>
      <c r="Z34" s="217"/>
      <c r="AA34" s="217"/>
      <c r="AB34" s="217"/>
      <c r="AC34" s="217"/>
      <c r="AD34" s="217"/>
      <c r="AE34" s="217"/>
      <c r="AF34" s="3"/>
      <c r="AG34" s="3"/>
      <c r="AH34" s="3"/>
    </row>
    <row r="35" spans="1:38" ht="15" customHeight="1" x14ac:dyDescent="0.3">
      <c r="A35" s="3"/>
      <c r="B35" s="9">
        <v>23</v>
      </c>
      <c r="C35" s="3"/>
      <c r="D35" s="217"/>
      <c r="E35" s="217"/>
      <c r="F35" s="217"/>
      <c r="G35" s="217"/>
      <c r="H35" s="217"/>
      <c r="I35" s="217"/>
      <c r="J35" s="217"/>
      <c r="K35" s="217"/>
      <c r="L35" s="217"/>
      <c r="M35" s="217"/>
      <c r="N35" s="217"/>
      <c r="O35" s="217"/>
      <c r="P35" s="217"/>
      <c r="Q35" s="217"/>
      <c r="R35" s="216"/>
      <c r="S35" s="216"/>
      <c r="T35" s="216"/>
      <c r="U35" s="216"/>
      <c r="V35" s="216"/>
      <c r="W35" s="216"/>
      <c r="X35" s="216"/>
      <c r="Y35" s="217"/>
      <c r="Z35" s="217"/>
      <c r="AA35" s="217"/>
      <c r="AB35" s="217"/>
      <c r="AC35" s="217"/>
      <c r="AD35" s="217"/>
      <c r="AE35" s="217"/>
      <c r="AF35" s="3"/>
      <c r="AG35" s="3"/>
      <c r="AH35" s="3"/>
    </row>
    <row r="36" spans="1:38" ht="15" customHeight="1" x14ac:dyDescent="0.3">
      <c r="A36" s="3"/>
      <c r="B36" s="9">
        <v>24</v>
      </c>
      <c r="C36" s="3"/>
      <c r="D36" s="217"/>
      <c r="E36" s="217"/>
      <c r="F36" s="217"/>
      <c r="G36" s="217"/>
      <c r="H36" s="217"/>
      <c r="I36" s="217"/>
      <c r="J36" s="217"/>
      <c r="K36" s="217"/>
      <c r="L36" s="217"/>
      <c r="M36" s="217"/>
      <c r="N36" s="217"/>
      <c r="O36" s="217"/>
      <c r="P36" s="217"/>
      <c r="Q36" s="217"/>
      <c r="R36" s="216"/>
      <c r="S36" s="216"/>
      <c r="T36" s="216"/>
      <c r="U36" s="216"/>
      <c r="V36" s="216"/>
      <c r="W36" s="216"/>
      <c r="X36" s="216"/>
      <c r="Y36" s="217"/>
      <c r="Z36" s="217"/>
      <c r="AA36" s="217"/>
      <c r="AB36" s="217"/>
      <c r="AC36" s="217"/>
      <c r="AD36" s="217"/>
      <c r="AE36" s="217"/>
      <c r="AF36" s="3"/>
      <c r="AG36" s="3"/>
      <c r="AH36" s="3"/>
    </row>
    <row r="37" spans="1:38" ht="15" customHeight="1" x14ac:dyDescent="0.3">
      <c r="A37" s="3"/>
      <c r="B37" s="9">
        <v>121</v>
      </c>
      <c r="C37" s="3"/>
      <c r="D37" s="217"/>
      <c r="E37" s="217"/>
      <c r="F37" s="217"/>
      <c r="G37" s="217"/>
      <c r="H37" s="217"/>
      <c r="I37" s="217"/>
      <c r="J37" s="217"/>
      <c r="K37" s="217"/>
      <c r="L37" s="217"/>
      <c r="M37" s="217"/>
      <c r="N37" s="217"/>
      <c r="O37" s="217"/>
      <c r="P37" s="217"/>
      <c r="Q37" s="217"/>
      <c r="R37" s="216"/>
      <c r="S37" s="216"/>
      <c r="T37" s="216"/>
      <c r="U37" s="216"/>
      <c r="V37" s="216"/>
      <c r="W37" s="216"/>
      <c r="X37" s="216"/>
      <c r="Y37" s="217"/>
      <c r="Z37" s="217"/>
      <c r="AA37" s="217"/>
      <c r="AB37" s="217"/>
      <c r="AC37" s="217"/>
      <c r="AD37" s="217"/>
      <c r="AE37" s="217"/>
      <c r="AF37" s="3"/>
      <c r="AG37" s="3"/>
      <c r="AH37" s="3"/>
    </row>
    <row r="38" spans="1:38" x14ac:dyDescent="0.3">
      <c r="A38" s="3"/>
      <c r="B38" s="9">
        <v>144</v>
      </c>
      <c r="C38" s="3"/>
      <c r="D38" s="4" t="s">
        <v>4</v>
      </c>
      <c r="E38" s="4"/>
      <c r="F38" s="4"/>
      <c r="G38" s="4"/>
      <c r="H38" s="4"/>
      <c r="I38" s="4"/>
      <c r="J38" s="4"/>
      <c r="K38" s="4" t="s">
        <v>5</v>
      </c>
      <c r="L38" s="4"/>
      <c r="M38" s="4"/>
      <c r="N38" s="4"/>
      <c r="O38" s="4"/>
      <c r="P38" s="4"/>
      <c r="Q38" s="4"/>
      <c r="R38" s="4" t="s">
        <v>6</v>
      </c>
      <c r="S38" s="4"/>
      <c r="T38" s="4"/>
      <c r="U38" s="4"/>
      <c r="V38" s="4"/>
      <c r="W38" s="4"/>
      <c r="X38" s="4"/>
      <c r="Y38" s="4" t="s">
        <v>7</v>
      </c>
      <c r="Z38" s="4"/>
      <c r="AA38" s="4"/>
      <c r="AB38" s="4"/>
      <c r="AC38" s="4"/>
      <c r="AD38" s="4"/>
      <c r="AE38" s="4"/>
      <c r="AF38" s="3"/>
      <c r="AG38" s="3"/>
      <c r="AH38" s="3"/>
    </row>
    <row r="39" spans="1:38" ht="15" customHeight="1" x14ac:dyDescent="0.3">
      <c r="A39" s="3"/>
      <c r="B39" s="9">
        <v>169</v>
      </c>
      <c r="C39" s="3"/>
      <c r="D39" s="217" t="str">
        <f ca="1">D14</f>
        <v>529 ÷ 10⁴</v>
      </c>
      <c r="E39" s="217"/>
      <c r="F39" s="217"/>
      <c r="G39" s="217"/>
      <c r="H39" s="217"/>
      <c r="I39" s="217"/>
      <c r="J39" s="217"/>
      <c r="K39" s="217" t="str">
        <f ca="1">K14</f>
        <v>98.8 ÷ 10</v>
      </c>
      <c r="L39" s="217"/>
      <c r="M39" s="217"/>
      <c r="N39" s="217"/>
      <c r="O39" s="217"/>
      <c r="P39" s="217"/>
      <c r="Q39" s="217"/>
      <c r="R39" s="217" t="str">
        <f ca="1">R14</f>
        <v>29.7 ÷ 10</v>
      </c>
      <c r="S39" s="217"/>
      <c r="T39" s="217"/>
      <c r="U39" s="217"/>
      <c r="V39" s="217"/>
      <c r="W39" s="217"/>
      <c r="X39" s="217"/>
      <c r="Y39" s="217" t="str">
        <f ca="1">Y14</f>
        <v>871.4 ÷ 10⁴</v>
      </c>
      <c r="Z39" s="217"/>
      <c r="AA39" s="217"/>
      <c r="AB39" s="217"/>
      <c r="AC39" s="217"/>
      <c r="AD39" s="217"/>
      <c r="AE39" s="217"/>
      <c r="AF39" s="3"/>
      <c r="AG39" s="3"/>
      <c r="AH39" s="3"/>
    </row>
    <row r="40" spans="1:38" ht="15" customHeight="1" x14ac:dyDescent="0.3">
      <c r="A40" s="3"/>
      <c r="B40" s="9">
        <v>196</v>
      </c>
      <c r="C40" s="3"/>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3"/>
      <c r="AG40" s="3"/>
      <c r="AH40" s="3"/>
    </row>
    <row r="41" spans="1:38" ht="15" customHeight="1" x14ac:dyDescent="0.3">
      <c r="A41" s="3"/>
      <c r="B41" s="9">
        <v>225</v>
      </c>
      <c r="C41" s="3"/>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3"/>
      <c r="AG41" s="3"/>
      <c r="AH41" s="3"/>
    </row>
    <row r="42" spans="1:38" ht="15" customHeight="1" x14ac:dyDescent="0.3">
      <c r="A42" s="3"/>
      <c r="B42" s="3"/>
      <c r="C42" s="3"/>
      <c r="D42" s="217"/>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3"/>
      <c r="AG42" s="3"/>
      <c r="AH42" s="3"/>
    </row>
    <row r="43" spans="1:38" x14ac:dyDescent="0.3">
      <c r="A43" s="3"/>
      <c r="B43" s="3"/>
      <c r="C43" s="3"/>
      <c r="D43" s="4" t="s">
        <v>8</v>
      </c>
      <c r="E43" s="4"/>
      <c r="F43" s="4"/>
      <c r="G43" s="4"/>
      <c r="H43" s="4"/>
      <c r="I43" s="4"/>
      <c r="J43" s="4"/>
      <c r="K43" s="4" t="s">
        <v>9</v>
      </c>
      <c r="L43" s="4"/>
      <c r="M43" s="4"/>
      <c r="N43" s="4"/>
      <c r="O43" s="4"/>
      <c r="P43" s="4"/>
      <c r="Q43" s="4"/>
      <c r="R43" s="4" t="s">
        <v>10</v>
      </c>
      <c r="S43" s="4"/>
      <c r="T43" s="4"/>
      <c r="U43" s="4"/>
      <c r="V43" s="4"/>
      <c r="W43" s="4"/>
      <c r="X43" s="4"/>
      <c r="Y43" s="4" t="s">
        <v>11</v>
      </c>
      <c r="Z43" s="4"/>
      <c r="AA43" s="4"/>
      <c r="AB43" s="4"/>
      <c r="AC43" s="4"/>
      <c r="AD43" s="4"/>
      <c r="AE43" s="4"/>
      <c r="AF43" s="3"/>
      <c r="AG43" s="3"/>
      <c r="AH43" s="3"/>
      <c r="AL43" s="7"/>
    </row>
    <row r="44" spans="1:38" ht="15" customHeight="1" x14ac:dyDescent="0.3">
      <c r="A44" s="3"/>
      <c r="B44" s="3"/>
      <c r="C44" s="3"/>
      <c r="D44" s="217" t="str">
        <f ca="1">D19</f>
        <v>64.19 ÷ 10⁴</v>
      </c>
      <c r="E44" s="217"/>
      <c r="F44" s="217"/>
      <c r="G44" s="217"/>
      <c r="H44" s="217"/>
      <c r="I44" s="217"/>
      <c r="J44" s="217"/>
      <c r="K44" s="217" t="str">
        <f ca="1">K19</f>
        <v>1680 ÷ 30</v>
      </c>
      <c r="L44" s="217"/>
      <c r="M44" s="217"/>
      <c r="N44" s="217"/>
      <c r="O44" s="217"/>
      <c r="P44" s="217"/>
      <c r="Q44" s="217"/>
      <c r="R44" s="217" t="str">
        <f ca="1">R19</f>
        <v>2440 ÷ 400</v>
      </c>
      <c r="S44" s="217"/>
      <c r="T44" s="217"/>
      <c r="U44" s="217"/>
      <c r="V44" s="217"/>
      <c r="W44" s="217"/>
      <c r="X44" s="217"/>
      <c r="Y44" s="217" t="str">
        <f ca="1">Y19</f>
        <v>3400 ÷ 400</v>
      </c>
      <c r="Z44" s="217"/>
      <c r="AA44" s="217"/>
      <c r="AB44" s="217"/>
      <c r="AC44" s="217"/>
      <c r="AD44" s="217"/>
      <c r="AE44" s="217"/>
      <c r="AF44" s="3"/>
      <c r="AG44" s="3"/>
      <c r="AH44" s="3"/>
    </row>
    <row r="45" spans="1:38" ht="15" customHeight="1" x14ac:dyDescent="0.3">
      <c r="A45" s="3"/>
      <c r="B45" s="3"/>
      <c r="C45" s="3"/>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3"/>
      <c r="AG45" s="3"/>
      <c r="AH45" s="3"/>
    </row>
    <row r="46" spans="1:38" ht="15" customHeight="1" x14ac:dyDescent="0.3">
      <c r="A46" s="3"/>
      <c r="B46" s="3"/>
      <c r="C46" s="3"/>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3"/>
      <c r="AG46" s="3"/>
      <c r="AH46" s="3"/>
    </row>
    <row r="47" spans="1:38" ht="15" customHeight="1" x14ac:dyDescent="0.3">
      <c r="A47" s="3"/>
      <c r="B47" s="3"/>
      <c r="C47" s="3"/>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3"/>
      <c r="AG47" s="3"/>
      <c r="AH47" s="3"/>
    </row>
    <row r="48" spans="1:38"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3">
      <c r="A50" s="3"/>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3"/>
      <c r="AH50" s="3"/>
    </row>
    <row r="51" spans="1:34" x14ac:dyDescent="0.3">
      <c r="A51" s="3"/>
      <c r="B51" s="3"/>
      <c r="C51" s="1"/>
      <c r="D51" s="202" t="str">
        <f>CONCATENATE(D27," Answer Key")</f>
        <v>Dividing by Powers of 10 Answer Key</v>
      </c>
      <c r="E51" s="202"/>
      <c r="F51" s="202"/>
      <c r="G51" s="202"/>
      <c r="H51" s="202"/>
      <c r="I51" s="202"/>
      <c r="J51" s="202"/>
      <c r="K51" s="202"/>
      <c r="L51" s="202"/>
      <c r="M51" s="202"/>
      <c r="N51" s="202"/>
      <c r="O51" s="202"/>
      <c r="P51" s="202"/>
      <c r="Q51" s="202"/>
      <c r="R51" s="202"/>
      <c r="S51" s="202"/>
      <c r="T51" s="202"/>
      <c r="U51" s="202"/>
      <c r="V51" s="202"/>
      <c r="W51" s="202"/>
      <c r="X51" s="202"/>
      <c r="Y51" s="202"/>
      <c r="Z51" s="202"/>
      <c r="AA51" s="1"/>
      <c r="AB51" s="1"/>
      <c r="AC51" s="1"/>
      <c r="AD51" s="1"/>
      <c r="AE51" s="1"/>
      <c r="AF51" s="1"/>
      <c r="AG51" s="3"/>
      <c r="AH51" s="3"/>
    </row>
    <row r="52" spans="1:34" x14ac:dyDescent="0.3">
      <c r="A52" s="3"/>
      <c r="B52" s="3"/>
      <c r="C52" s="1"/>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1"/>
      <c r="AB52" s="1"/>
      <c r="AC52" s="1"/>
      <c r="AD52" s="1"/>
      <c r="AE52" s="1"/>
      <c r="AF52" s="1"/>
      <c r="AG52" s="3"/>
      <c r="AH52" s="3"/>
    </row>
    <row r="53" spans="1:34" x14ac:dyDescent="0.3">
      <c r="A53" s="3"/>
      <c r="B53" s="3"/>
      <c r="C53" s="1"/>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1"/>
      <c r="AB53" s="1"/>
      <c r="AC53" s="1"/>
      <c r="AD53" s="1"/>
      <c r="AE53" s="1"/>
      <c r="AF53" s="1"/>
      <c r="AG53" s="3"/>
      <c r="AH53" s="3"/>
    </row>
    <row r="54" spans="1:34" x14ac:dyDescent="0.3">
      <c r="A54" s="3"/>
      <c r="B54" s="3"/>
      <c r="C54" s="1"/>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1"/>
      <c r="AB54" s="1"/>
      <c r="AC54" s="1"/>
      <c r="AD54" s="1"/>
      <c r="AE54" s="1"/>
      <c r="AF54" s="1"/>
      <c r="AG54" s="3"/>
      <c r="AH54" s="3"/>
    </row>
    <row r="55" spans="1:34" x14ac:dyDescent="0.3">
      <c r="A55" s="3"/>
      <c r="B55" s="3"/>
      <c r="C55" s="1"/>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1"/>
      <c r="AB55" s="1"/>
      <c r="AC55" s="1"/>
      <c r="AD55" s="1"/>
      <c r="AE55" s="1"/>
      <c r="AF55" s="1"/>
      <c r="AG55" s="3"/>
      <c r="AH55" s="3"/>
    </row>
    <row r="56" spans="1:34" x14ac:dyDescent="0.3">
      <c r="A56" s="3"/>
      <c r="B56" s="3"/>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3"/>
      <c r="AH56" s="3"/>
    </row>
    <row r="57" spans="1:34" x14ac:dyDescent="0.3">
      <c r="A57" s="3"/>
      <c r="B57" s="3"/>
      <c r="C57" s="1"/>
      <c r="D57" s="2" t="s">
        <v>0</v>
      </c>
      <c r="E57" s="2"/>
      <c r="F57" s="2"/>
      <c r="G57" s="2"/>
      <c r="H57" s="2"/>
      <c r="I57" s="2"/>
      <c r="J57" s="2"/>
      <c r="K57" s="2" t="s">
        <v>1</v>
      </c>
      <c r="L57" s="2"/>
      <c r="M57" s="2"/>
      <c r="N57" s="2"/>
      <c r="O57" s="2"/>
      <c r="P57" s="2"/>
      <c r="Q57" s="2"/>
      <c r="R57" s="2" t="s">
        <v>2</v>
      </c>
      <c r="S57" s="2"/>
      <c r="T57" s="2"/>
      <c r="U57" s="2"/>
      <c r="V57" s="2"/>
      <c r="W57" s="2"/>
      <c r="X57" s="2"/>
      <c r="Y57" s="2" t="s">
        <v>3</v>
      </c>
      <c r="Z57" s="2"/>
      <c r="AA57" s="2"/>
      <c r="AB57" s="2"/>
      <c r="AC57" s="2"/>
      <c r="AD57" s="2"/>
      <c r="AE57" s="2"/>
      <c r="AF57" s="1"/>
      <c r="AG57" s="3"/>
      <c r="AH57" s="3"/>
    </row>
    <row r="58" spans="1:34" ht="15" customHeight="1" x14ac:dyDescent="0.3">
      <c r="A58" s="3"/>
      <c r="B58" s="3"/>
      <c r="C58" s="1"/>
      <c r="D58" s="230">
        <f ca="1">E8/10^F8</f>
        <v>9</v>
      </c>
      <c r="E58" s="230"/>
      <c r="F58" s="230"/>
      <c r="G58" s="230"/>
      <c r="H58" s="230"/>
      <c r="I58" s="230"/>
      <c r="J58" s="230"/>
      <c r="K58" s="230">
        <f ca="1">L8/10^M8</f>
        <v>9</v>
      </c>
      <c r="L58" s="230"/>
      <c r="M58" s="230"/>
      <c r="N58" s="230"/>
      <c r="O58" s="230"/>
      <c r="P58" s="230"/>
      <c r="Q58" s="230"/>
      <c r="R58" s="230">
        <f ca="1">S8/10^T8</f>
        <v>50.8</v>
      </c>
      <c r="S58" s="230"/>
      <c r="T58" s="230"/>
      <c r="U58" s="230"/>
      <c r="V58" s="230"/>
      <c r="W58" s="230"/>
      <c r="X58" s="230"/>
      <c r="Y58" s="230">
        <f ca="1">Z8/10^AA8</f>
        <v>3.94</v>
      </c>
      <c r="Z58" s="230"/>
      <c r="AA58" s="230"/>
      <c r="AB58" s="230"/>
      <c r="AC58" s="230"/>
      <c r="AD58" s="230"/>
      <c r="AE58" s="230"/>
      <c r="AF58" s="1"/>
      <c r="AG58" s="3"/>
      <c r="AH58" s="3"/>
    </row>
    <row r="59" spans="1:34" ht="15" customHeight="1" x14ac:dyDescent="0.3">
      <c r="A59" s="3"/>
      <c r="B59" s="3"/>
      <c r="C59" s="1"/>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1"/>
      <c r="AG59" s="3"/>
      <c r="AH59" s="3"/>
    </row>
    <row r="60" spans="1:34" ht="15" customHeight="1" x14ac:dyDescent="0.3">
      <c r="A60" s="3"/>
      <c r="B60" s="3"/>
      <c r="C60" s="1"/>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1"/>
      <c r="AG60" s="3"/>
      <c r="AH60" s="3"/>
    </row>
    <row r="61" spans="1:34" ht="15" customHeight="1" x14ac:dyDescent="0.3">
      <c r="A61" s="3"/>
      <c r="B61" s="3"/>
      <c r="C61" s="1"/>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1"/>
      <c r="AG61" s="3"/>
      <c r="AH61" s="3"/>
    </row>
    <row r="62" spans="1:34" x14ac:dyDescent="0.3">
      <c r="A62" s="3"/>
      <c r="B62" s="3"/>
      <c r="C62" s="1"/>
      <c r="D62" s="2" t="s">
        <v>4</v>
      </c>
      <c r="E62" s="2"/>
      <c r="F62" s="2"/>
      <c r="G62" s="2"/>
      <c r="H62" s="2"/>
      <c r="I62" s="2"/>
      <c r="J62" s="2"/>
      <c r="K62" s="2" t="s">
        <v>5</v>
      </c>
      <c r="L62" s="2"/>
      <c r="M62" s="2"/>
      <c r="N62" s="2"/>
      <c r="O62" s="2"/>
      <c r="P62" s="2"/>
      <c r="Q62" s="2"/>
      <c r="R62" s="2" t="s">
        <v>6</v>
      </c>
      <c r="S62" s="2"/>
      <c r="T62" s="2"/>
      <c r="U62" s="2"/>
      <c r="V62" s="2"/>
      <c r="W62" s="2"/>
      <c r="X62" s="2"/>
      <c r="Y62" s="2" t="s">
        <v>7</v>
      </c>
      <c r="Z62" s="2"/>
      <c r="AA62" s="2"/>
      <c r="AB62" s="2"/>
      <c r="AC62" s="2"/>
      <c r="AD62" s="2"/>
      <c r="AE62" s="2"/>
      <c r="AF62" s="1"/>
      <c r="AG62" s="3"/>
      <c r="AH62" s="3"/>
    </row>
    <row r="63" spans="1:34" ht="15" customHeight="1" x14ac:dyDescent="0.3">
      <c r="A63" s="3"/>
      <c r="B63" s="3"/>
      <c r="C63" s="1"/>
      <c r="D63" s="230">
        <f ca="1">E13/10^F13</f>
        <v>5.2900000000000003E-2</v>
      </c>
      <c r="E63" s="230"/>
      <c r="F63" s="230"/>
      <c r="G63" s="230"/>
      <c r="H63" s="230"/>
      <c r="I63" s="230"/>
      <c r="J63" s="230"/>
      <c r="K63" s="230">
        <f ca="1">L13/10^M13</f>
        <v>9.879999999999999</v>
      </c>
      <c r="L63" s="230"/>
      <c r="M63" s="230"/>
      <c r="N63" s="230"/>
      <c r="O63" s="230"/>
      <c r="P63" s="230"/>
      <c r="Q63" s="230"/>
      <c r="R63" s="230">
        <f ca="1">S13/10^T13</f>
        <v>2.9699999999999998</v>
      </c>
      <c r="S63" s="230"/>
      <c r="T63" s="230"/>
      <c r="U63" s="230"/>
      <c r="V63" s="230"/>
      <c r="W63" s="230"/>
      <c r="X63" s="230"/>
      <c r="Y63" s="230">
        <f ca="1">Z13/10^AA13</f>
        <v>8.7139999999999995E-2</v>
      </c>
      <c r="Z63" s="230"/>
      <c r="AA63" s="230"/>
      <c r="AB63" s="230"/>
      <c r="AC63" s="230"/>
      <c r="AD63" s="230"/>
      <c r="AE63" s="230"/>
      <c r="AF63" s="1"/>
      <c r="AG63" s="3"/>
      <c r="AH63" s="3"/>
    </row>
    <row r="64" spans="1:34" ht="15" customHeight="1" x14ac:dyDescent="0.3">
      <c r="A64" s="3"/>
      <c r="B64" s="3"/>
      <c r="C64" s="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1"/>
      <c r="AG64" s="3"/>
      <c r="AH64" s="3"/>
    </row>
    <row r="65" spans="1:34" ht="15" customHeight="1" x14ac:dyDescent="0.3">
      <c r="A65" s="3"/>
      <c r="B65" s="3"/>
      <c r="C65" s="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1"/>
      <c r="AG65" s="3"/>
      <c r="AH65" s="3"/>
    </row>
    <row r="66" spans="1:34" ht="15" customHeight="1" x14ac:dyDescent="0.3">
      <c r="A66" s="3"/>
      <c r="B66" s="3"/>
      <c r="C66" s="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1"/>
      <c r="AG66" s="3"/>
      <c r="AH66" s="3"/>
    </row>
    <row r="67" spans="1:34" x14ac:dyDescent="0.3">
      <c r="A67" s="3"/>
      <c r="B67" s="3"/>
      <c r="C67" s="1"/>
      <c r="D67" s="2" t="s">
        <v>8</v>
      </c>
      <c r="E67" s="2"/>
      <c r="F67" s="2"/>
      <c r="G67" s="2"/>
      <c r="H67" s="2"/>
      <c r="I67" s="2"/>
      <c r="J67" s="2"/>
      <c r="K67" s="2" t="s">
        <v>9</v>
      </c>
      <c r="L67" s="2"/>
      <c r="M67" s="2"/>
      <c r="N67" s="2"/>
      <c r="O67" s="2"/>
      <c r="P67" s="2"/>
      <c r="Q67" s="2"/>
      <c r="R67" s="2" t="s">
        <v>10</v>
      </c>
      <c r="S67" s="2"/>
      <c r="T67" s="2"/>
      <c r="U67" s="2"/>
      <c r="V67" s="2"/>
      <c r="W67" s="2"/>
      <c r="X67" s="2"/>
      <c r="Y67" s="2" t="s">
        <v>11</v>
      </c>
      <c r="Z67" s="2"/>
      <c r="AA67" s="2"/>
      <c r="AB67" s="2"/>
      <c r="AC67" s="2"/>
      <c r="AD67" s="2"/>
      <c r="AE67" s="2"/>
      <c r="AF67" s="1"/>
      <c r="AG67" s="3"/>
      <c r="AH67" s="3"/>
    </row>
    <row r="68" spans="1:34" ht="14.4" customHeight="1" x14ac:dyDescent="0.3">
      <c r="A68" s="3"/>
      <c r="B68" s="3"/>
      <c r="C68" s="1"/>
      <c r="D68" s="230">
        <f ca="1">E18/10^F18</f>
        <v>6.4189999999999994E-3</v>
      </c>
      <c r="E68" s="230"/>
      <c r="F68" s="230"/>
      <c r="G68" s="230"/>
      <c r="H68" s="230"/>
      <c r="I68" s="230"/>
      <c r="J68" s="230"/>
      <c r="K68" s="230">
        <f ca="1">L18/(10*M18)</f>
        <v>56</v>
      </c>
      <c r="L68" s="230"/>
      <c r="M68" s="230"/>
      <c r="N68" s="230"/>
      <c r="O68" s="230"/>
      <c r="P68" s="230"/>
      <c r="Q68" s="230"/>
      <c r="R68" s="230">
        <f ca="1">S18/(100*T18)</f>
        <v>6.1</v>
      </c>
      <c r="S68" s="230"/>
      <c r="T68" s="230"/>
      <c r="U68" s="230"/>
      <c r="V68" s="230"/>
      <c r="W68" s="230"/>
      <c r="X68" s="230"/>
      <c r="Y68" s="230">
        <f ca="1">Z18/(AB18*10^AA18)</f>
        <v>8.5</v>
      </c>
      <c r="Z68" s="230"/>
      <c r="AA68" s="230"/>
      <c r="AB68" s="230"/>
      <c r="AC68" s="230"/>
      <c r="AD68" s="230"/>
      <c r="AE68" s="230"/>
      <c r="AF68" s="1"/>
      <c r="AG68" s="3"/>
      <c r="AH68" s="3"/>
    </row>
    <row r="69" spans="1:34" ht="14.4" customHeight="1" x14ac:dyDescent="0.3">
      <c r="A69" s="3"/>
      <c r="B69" s="3"/>
      <c r="C69" s="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1"/>
      <c r="AG69" s="3"/>
      <c r="AH69" s="3"/>
    </row>
    <row r="70" spans="1:34" ht="14.4" customHeight="1" x14ac:dyDescent="0.3">
      <c r="A70" s="3"/>
      <c r="B70" s="3"/>
      <c r="C70" s="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1"/>
      <c r="AG70" s="3"/>
      <c r="AH70" s="3"/>
    </row>
    <row r="71" spans="1:34" ht="14.4" customHeight="1" x14ac:dyDescent="0.3">
      <c r="A71" s="3"/>
      <c r="B71" s="3"/>
      <c r="C71" s="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1"/>
      <c r="AG71" s="3"/>
      <c r="AH71" s="3"/>
    </row>
    <row r="72" spans="1:34" x14ac:dyDescent="0.3">
      <c r="A72" s="3"/>
      <c r="B72" s="3"/>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3"/>
      <c r="AH72" s="3"/>
    </row>
    <row r="73" spans="1:34"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x14ac:dyDescent="0.3">
      <c r="A75" s="3"/>
      <c r="B75" s="3"/>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3"/>
      <c r="AH75" s="3"/>
    </row>
    <row r="76" spans="1:34" x14ac:dyDescent="0.3">
      <c r="A76" s="3"/>
      <c r="B76" s="3"/>
      <c r="C76" s="1"/>
      <c r="D76" s="202" t="str">
        <f>D51</f>
        <v>Dividing by Powers of 10 Answer Key</v>
      </c>
      <c r="E76" s="202"/>
      <c r="F76" s="202"/>
      <c r="G76" s="202"/>
      <c r="H76" s="202"/>
      <c r="I76" s="202"/>
      <c r="J76" s="202"/>
      <c r="K76" s="202"/>
      <c r="L76" s="202"/>
      <c r="M76" s="202"/>
      <c r="N76" s="202"/>
      <c r="O76" s="202"/>
      <c r="P76" s="202"/>
      <c r="Q76" s="202"/>
      <c r="R76" s="202"/>
      <c r="S76" s="202"/>
      <c r="T76" s="202"/>
      <c r="U76" s="202"/>
      <c r="V76" s="202"/>
      <c r="W76" s="202"/>
      <c r="X76" s="202"/>
      <c r="Y76" s="202"/>
      <c r="Z76" s="202"/>
      <c r="AA76" s="1"/>
      <c r="AB76" s="1"/>
      <c r="AC76" s="1"/>
      <c r="AD76" s="1"/>
      <c r="AE76" s="1"/>
      <c r="AF76" s="1"/>
      <c r="AG76" s="3"/>
      <c r="AH76" s="3"/>
    </row>
    <row r="77" spans="1:34" x14ac:dyDescent="0.3">
      <c r="A77" s="3"/>
      <c r="B77" s="3"/>
      <c r="C77" s="1"/>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1"/>
      <c r="AB77" s="1"/>
      <c r="AC77" s="1"/>
      <c r="AD77" s="1"/>
      <c r="AE77" s="1"/>
      <c r="AF77" s="1"/>
      <c r="AG77" s="3"/>
      <c r="AH77" s="3"/>
    </row>
    <row r="78" spans="1:34" x14ac:dyDescent="0.3">
      <c r="A78" s="3"/>
      <c r="B78" s="3"/>
      <c r="C78" s="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1"/>
      <c r="AB78" s="1"/>
      <c r="AC78" s="1"/>
      <c r="AD78" s="1"/>
      <c r="AE78" s="1"/>
      <c r="AF78" s="1"/>
      <c r="AG78" s="3"/>
      <c r="AH78" s="3"/>
    </row>
    <row r="79" spans="1:34" x14ac:dyDescent="0.3">
      <c r="A79" s="3"/>
      <c r="B79" s="3"/>
      <c r="C79" s="1"/>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1"/>
      <c r="AB79" s="1"/>
      <c r="AC79" s="1"/>
      <c r="AD79" s="1"/>
      <c r="AE79" s="1"/>
      <c r="AF79" s="1"/>
      <c r="AG79" s="3"/>
      <c r="AH79" s="3"/>
    </row>
    <row r="80" spans="1:34" x14ac:dyDescent="0.3">
      <c r="A80" s="3"/>
      <c r="B80" s="3"/>
      <c r="C80" s="1"/>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1"/>
      <c r="AB80" s="1"/>
      <c r="AC80" s="1"/>
      <c r="AD80" s="1"/>
      <c r="AE80" s="1"/>
      <c r="AF80" s="1"/>
      <c r="AG80" s="3"/>
      <c r="AH80" s="3"/>
    </row>
    <row r="81" spans="1:34" x14ac:dyDescent="0.3">
      <c r="A81" s="3"/>
      <c r="B81" s="3"/>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3"/>
      <c r="AH81" s="3"/>
    </row>
    <row r="82" spans="1:34" x14ac:dyDescent="0.3">
      <c r="A82" s="3"/>
      <c r="B82" s="3"/>
      <c r="C82" s="1"/>
      <c r="D82" s="2" t="s">
        <v>0</v>
      </c>
      <c r="E82" s="2"/>
      <c r="F82" s="2"/>
      <c r="G82" s="2"/>
      <c r="H82" s="2"/>
      <c r="I82" s="2"/>
      <c r="J82" s="2"/>
      <c r="K82" s="2" t="s">
        <v>1</v>
      </c>
      <c r="L82" s="2"/>
      <c r="M82" s="2"/>
      <c r="N82" s="2"/>
      <c r="O82" s="2"/>
      <c r="P82" s="2"/>
      <c r="Q82" s="2"/>
      <c r="R82" s="2" t="s">
        <v>2</v>
      </c>
      <c r="S82" s="2"/>
      <c r="T82" s="2"/>
      <c r="U82" s="2"/>
      <c r="V82" s="2"/>
      <c r="W82" s="2"/>
      <c r="X82" s="2"/>
      <c r="Y82" s="2" t="s">
        <v>3</v>
      </c>
      <c r="Z82" s="2"/>
      <c r="AA82" s="2"/>
      <c r="AB82" s="2"/>
      <c r="AC82" s="2"/>
      <c r="AD82" s="2"/>
      <c r="AE82" s="2"/>
      <c r="AF82" s="1"/>
      <c r="AG82" s="3"/>
      <c r="AH82" s="3"/>
    </row>
    <row r="83" spans="1:34" ht="15" customHeight="1" x14ac:dyDescent="0.3">
      <c r="A83" s="3"/>
      <c r="B83" s="3"/>
      <c r="C83" s="1"/>
      <c r="D83" s="230">
        <f ca="1">D58</f>
        <v>9</v>
      </c>
      <c r="E83" s="230"/>
      <c r="F83" s="230"/>
      <c r="G83" s="230"/>
      <c r="H83" s="230"/>
      <c r="I83" s="230"/>
      <c r="J83" s="230"/>
      <c r="K83" s="230">
        <f ca="1">K58</f>
        <v>9</v>
      </c>
      <c r="L83" s="230"/>
      <c r="M83" s="230"/>
      <c r="N83" s="230"/>
      <c r="O83" s="230"/>
      <c r="P83" s="230"/>
      <c r="Q83" s="230"/>
      <c r="R83" s="230">
        <f ca="1">R58</f>
        <v>50.8</v>
      </c>
      <c r="S83" s="230"/>
      <c r="T83" s="230"/>
      <c r="U83" s="230"/>
      <c r="V83" s="230"/>
      <c r="W83" s="230"/>
      <c r="X83" s="230"/>
      <c r="Y83" s="230">
        <f ca="1">Y58</f>
        <v>3.94</v>
      </c>
      <c r="Z83" s="230"/>
      <c r="AA83" s="230"/>
      <c r="AB83" s="230"/>
      <c r="AC83" s="230"/>
      <c r="AD83" s="230"/>
      <c r="AE83" s="230"/>
      <c r="AF83" s="1"/>
      <c r="AG83" s="3"/>
      <c r="AH83" s="3"/>
    </row>
    <row r="84" spans="1:34" ht="15" customHeight="1" x14ac:dyDescent="0.3">
      <c r="A84" s="3"/>
      <c r="B84" s="3"/>
      <c r="C84" s="1"/>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1"/>
      <c r="AG84" s="3"/>
      <c r="AH84" s="3"/>
    </row>
    <row r="85" spans="1:34" ht="15" customHeight="1" x14ac:dyDescent="0.3">
      <c r="A85" s="3"/>
      <c r="B85" s="3"/>
      <c r="C85" s="1"/>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1"/>
      <c r="AG85" s="3"/>
      <c r="AH85" s="3"/>
    </row>
    <row r="86" spans="1:34" ht="15" customHeight="1" x14ac:dyDescent="0.3">
      <c r="A86" s="3"/>
      <c r="B86" s="3"/>
      <c r="C86" s="1"/>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1"/>
      <c r="AG86" s="3"/>
      <c r="AH86" s="3"/>
    </row>
    <row r="87" spans="1:34" x14ac:dyDescent="0.3">
      <c r="A87" s="3"/>
      <c r="B87" s="3"/>
      <c r="C87" s="1"/>
      <c r="D87" s="2" t="s">
        <v>4</v>
      </c>
      <c r="E87" s="2"/>
      <c r="F87" s="2"/>
      <c r="G87" s="2"/>
      <c r="H87" s="2"/>
      <c r="I87" s="2"/>
      <c r="J87" s="2"/>
      <c r="K87" s="2" t="s">
        <v>5</v>
      </c>
      <c r="L87" s="2"/>
      <c r="M87" s="2"/>
      <c r="N87" s="2"/>
      <c r="O87" s="2"/>
      <c r="P87" s="2"/>
      <c r="Q87" s="2"/>
      <c r="R87" s="2" t="s">
        <v>6</v>
      </c>
      <c r="S87" s="2"/>
      <c r="T87" s="2"/>
      <c r="U87" s="2"/>
      <c r="V87" s="2"/>
      <c r="W87" s="2"/>
      <c r="X87" s="2"/>
      <c r="Y87" s="2" t="s">
        <v>7</v>
      </c>
      <c r="Z87" s="2"/>
      <c r="AA87" s="2"/>
      <c r="AB87" s="2"/>
      <c r="AC87" s="2"/>
      <c r="AD87" s="2"/>
      <c r="AE87" s="2"/>
      <c r="AF87" s="1"/>
      <c r="AG87" s="3"/>
      <c r="AH87" s="3"/>
    </row>
    <row r="88" spans="1:34" ht="15" customHeight="1" x14ac:dyDescent="0.3">
      <c r="A88" s="3"/>
      <c r="B88" s="3"/>
      <c r="C88" s="1"/>
      <c r="D88" s="230">
        <f ca="1">D63</f>
        <v>5.2900000000000003E-2</v>
      </c>
      <c r="E88" s="230"/>
      <c r="F88" s="230"/>
      <c r="G88" s="230"/>
      <c r="H88" s="230"/>
      <c r="I88" s="230"/>
      <c r="J88" s="230"/>
      <c r="K88" s="230">
        <f ca="1">K63</f>
        <v>9.879999999999999</v>
      </c>
      <c r="L88" s="230"/>
      <c r="M88" s="230"/>
      <c r="N88" s="230"/>
      <c r="O88" s="230"/>
      <c r="P88" s="230"/>
      <c r="Q88" s="230"/>
      <c r="R88" s="230">
        <f ca="1">R63</f>
        <v>2.9699999999999998</v>
      </c>
      <c r="S88" s="230"/>
      <c r="T88" s="230"/>
      <c r="U88" s="230"/>
      <c r="V88" s="230"/>
      <c r="W88" s="230"/>
      <c r="X88" s="230"/>
      <c r="Y88" s="230">
        <f ca="1">Y63</f>
        <v>8.7139999999999995E-2</v>
      </c>
      <c r="Z88" s="230"/>
      <c r="AA88" s="230"/>
      <c r="AB88" s="230"/>
      <c r="AC88" s="230"/>
      <c r="AD88" s="230"/>
      <c r="AE88" s="230"/>
      <c r="AF88" s="1"/>
      <c r="AG88" s="3"/>
      <c r="AH88" s="3"/>
    </row>
    <row r="89" spans="1:34" ht="15" customHeight="1" x14ac:dyDescent="0.3">
      <c r="A89" s="3"/>
      <c r="B89" s="3"/>
      <c r="C89" s="1"/>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1"/>
      <c r="AG89" s="3"/>
      <c r="AH89" s="3"/>
    </row>
    <row r="90" spans="1:34" ht="15" customHeight="1" x14ac:dyDescent="0.3">
      <c r="A90" s="3"/>
      <c r="B90" s="3"/>
      <c r="C90" s="1"/>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1"/>
      <c r="AG90" s="3"/>
      <c r="AH90" s="3"/>
    </row>
    <row r="91" spans="1:34" ht="15" customHeight="1" x14ac:dyDescent="0.3">
      <c r="A91" s="3"/>
      <c r="B91" s="3"/>
      <c r="C91" s="1"/>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1"/>
      <c r="AG91" s="3"/>
      <c r="AH91" s="3"/>
    </row>
    <row r="92" spans="1:34" x14ac:dyDescent="0.3">
      <c r="A92" s="3"/>
      <c r="B92" s="3"/>
      <c r="C92" s="1"/>
      <c r="D92" s="2" t="s">
        <v>8</v>
      </c>
      <c r="E92" s="2"/>
      <c r="F92" s="2"/>
      <c r="G92" s="2"/>
      <c r="H92" s="2"/>
      <c r="I92" s="2"/>
      <c r="J92" s="2"/>
      <c r="K92" s="2" t="s">
        <v>9</v>
      </c>
      <c r="L92" s="2"/>
      <c r="M92" s="2"/>
      <c r="N92" s="2"/>
      <c r="O92" s="2"/>
      <c r="P92" s="2"/>
      <c r="Q92" s="2"/>
      <c r="R92" s="2" t="s">
        <v>10</v>
      </c>
      <c r="S92" s="2"/>
      <c r="T92" s="2"/>
      <c r="U92" s="2"/>
      <c r="V92" s="2"/>
      <c r="W92" s="2"/>
      <c r="X92" s="2"/>
      <c r="Y92" s="2" t="s">
        <v>11</v>
      </c>
      <c r="Z92" s="2"/>
      <c r="AA92" s="2"/>
      <c r="AB92" s="2"/>
      <c r="AC92" s="2"/>
      <c r="AD92" s="2"/>
      <c r="AE92" s="2"/>
      <c r="AF92" s="1"/>
      <c r="AG92" s="3"/>
      <c r="AH92" s="3"/>
    </row>
    <row r="93" spans="1:34" ht="15" customHeight="1" x14ac:dyDescent="0.3">
      <c r="A93" s="3"/>
      <c r="B93" s="3"/>
      <c r="C93" s="1"/>
      <c r="D93" s="230">
        <f ca="1">D68</f>
        <v>6.4189999999999994E-3</v>
      </c>
      <c r="E93" s="230"/>
      <c r="F93" s="230"/>
      <c r="G93" s="230"/>
      <c r="H93" s="230"/>
      <c r="I93" s="230"/>
      <c r="J93" s="230"/>
      <c r="K93" s="230">
        <f ca="1">K68</f>
        <v>56</v>
      </c>
      <c r="L93" s="230"/>
      <c r="M93" s="230"/>
      <c r="N93" s="230"/>
      <c r="O93" s="230"/>
      <c r="P93" s="230"/>
      <c r="Q93" s="230"/>
      <c r="R93" s="230">
        <f ca="1">R68</f>
        <v>6.1</v>
      </c>
      <c r="S93" s="230"/>
      <c r="T93" s="230"/>
      <c r="U93" s="230"/>
      <c r="V93" s="230"/>
      <c r="W93" s="230"/>
      <c r="X93" s="230"/>
      <c r="Y93" s="230">
        <f ca="1">Y68</f>
        <v>8.5</v>
      </c>
      <c r="Z93" s="230"/>
      <c r="AA93" s="230"/>
      <c r="AB93" s="230"/>
      <c r="AC93" s="230"/>
      <c r="AD93" s="230"/>
      <c r="AE93" s="230"/>
      <c r="AF93" s="1"/>
      <c r="AG93" s="3"/>
      <c r="AH93" s="3"/>
    </row>
    <row r="94" spans="1:34" ht="15" customHeight="1" x14ac:dyDescent="0.3">
      <c r="A94" s="3"/>
      <c r="B94" s="3"/>
      <c r="C94" s="1"/>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1"/>
      <c r="AG94" s="3"/>
      <c r="AH94" s="3"/>
    </row>
    <row r="95" spans="1:34" ht="15" customHeight="1" x14ac:dyDescent="0.3">
      <c r="A95" s="3"/>
      <c r="B95" s="3"/>
      <c r="C95" s="1"/>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1"/>
      <c r="AG95" s="3"/>
      <c r="AH95" s="3"/>
    </row>
    <row r="96" spans="1:34" ht="15" customHeight="1" x14ac:dyDescent="0.3">
      <c r="A96" s="3"/>
      <c r="B96" s="3"/>
      <c r="C96" s="1"/>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1"/>
      <c r="AG96" s="3"/>
      <c r="AH96" s="3"/>
    </row>
    <row r="97" spans="1:34" x14ac:dyDescent="0.3">
      <c r="A97" s="3"/>
      <c r="B97" s="3"/>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3"/>
      <c r="AH97" s="3"/>
    </row>
    <row r="98" spans="1:3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sheetData>
  <sheetProtection algorithmName="SHA-512" hashValue="vAexYUr4Czp2Xvw+6qbgVF9x421WjBPBwvovdJEv1M1ozuQ1ZfgGJyXRrKM3huvNPyaMvyfcnTeXvN/yAS2Ddw==" saltValue="SwF+tH9OiJ4wBsoQSzxq0Q==" spinCount="100000" sheet="1" objects="1" scenarios="1"/>
  <mergeCells count="52">
    <mergeCell ref="D93:J96"/>
    <mergeCell ref="K93:Q96"/>
    <mergeCell ref="R93:X96"/>
    <mergeCell ref="Y93:AE96"/>
    <mergeCell ref="D76:Z80"/>
    <mergeCell ref="D88:J91"/>
    <mergeCell ref="K88:Q91"/>
    <mergeCell ref="R88:X91"/>
    <mergeCell ref="Y88:AE91"/>
    <mergeCell ref="Y63:AE66"/>
    <mergeCell ref="D68:J71"/>
    <mergeCell ref="K68:Q71"/>
    <mergeCell ref="R68:X71"/>
    <mergeCell ref="Y68:AE71"/>
    <mergeCell ref="D44:J47"/>
    <mergeCell ref="K44:Q47"/>
    <mergeCell ref="R44:X47"/>
    <mergeCell ref="Y44:AE47"/>
    <mergeCell ref="D83:J86"/>
    <mergeCell ref="K83:Q86"/>
    <mergeCell ref="R83:X86"/>
    <mergeCell ref="Y83:AE86"/>
    <mergeCell ref="D51:Z55"/>
    <mergeCell ref="D58:J61"/>
    <mergeCell ref="K58:Q61"/>
    <mergeCell ref="R58:X61"/>
    <mergeCell ref="Y58:AE61"/>
    <mergeCell ref="D63:J66"/>
    <mergeCell ref="K63:Q66"/>
    <mergeCell ref="R63:X66"/>
    <mergeCell ref="D27:Z31"/>
    <mergeCell ref="D39:J42"/>
    <mergeCell ref="K39:Q42"/>
    <mergeCell ref="R39:X42"/>
    <mergeCell ref="Y39:AE42"/>
    <mergeCell ref="D34:J37"/>
    <mergeCell ref="K34:Q37"/>
    <mergeCell ref="R34:X37"/>
    <mergeCell ref="Y34:AE37"/>
    <mergeCell ref="D2:Z6"/>
    <mergeCell ref="D9:J12"/>
    <mergeCell ref="K9:Q12"/>
    <mergeCell ref="R9:X12"/>
    <mergeCell ref="Y9:AE12"/>
    <mergeCell ref="D14:J17"/>
    <mergeCell ref="K14:Q17"/>
    <mergeCell ref="R14:X17"/>
    <mergeCell ref="Y14:AE17"/>
    <mergeCell ref="D19:J22"/>
    <mergeCell ref="K19:Q22"/>
    <mergeCell ref="R19:X22"/>
    <mergeCell ref="Y19:AE22"/>
  </mergeCells>
  <hyperlinks>
    <hyperlink ref="A1" location="Contents!A1" display="Go Back" xr:uid="{00000000-0004-0000-0800-000000000000}"/>
  </hyperlink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50</vt:i4>
      </vt:variant>
    </vt:vector>
  </HeadingPairs>
  <TitlesOfParts>
    <vt:vector size="100" baseType="lpstr">
      <vt:lpstr>Cover</vt:lpstr>
      <vt:lpstr>Contents</vt:lpstr>
      <vt:lpstr>+- Fractions</vt:lpstr>
      <vt:lpstr>+- Decimals</vt:lpstr>
      <vt:lpstr>+- Directed Numbers</vt:lpstr>
      <vt:lpstr>+- Directed Numbers 2</vt:lpstr>
      <vt:lpstr>Comparing Fractions</vt:lpstr>
      <vt:lpstr>Compound Percentages</vt:lpstr>
      <vt:lpstr>Divide by Powers of 10</vt:lpstr>
      <vt:lpstr>Dividing Using Decimals</vt:lpstr>
      <vt:lpstr>Dividing Using Fractions</vt:lpstr>
      <vt:lpstr>Equating Rations</vt:lpstr>
      <vt:lpstr>Equivalent Fractions</vt:lpstr>
      <vt:lpstr>Expanding Brackets Using Surds</vt:lpstr>
      <vt:lpstr>Factors</vt:lpstr>
      <vt:lpstr>Factors, Multiples and Primes</vt:lpstr>
      <vt:lpstr>Fractions of Amounts</vt:lpstr>
      <vt:lpstr>Indices</vt:lpstr>
      <vt:lpstr>Long Multiplication</vt:lpstr>
      <vt:lpstr>Multiples</vt:lpstr>
      <vt:lpstr>Multiplying by Powers of 10</vt:lpstr>
      <vt:lpstr>Multiply Divide by Powers of 10</vt:lpstr>
      <vt:lpstr>Multiplying Decimals</vt:lpstr>
      <vt:lpstr>Multiplying Fractions</vt:lpstr>
      <vt:lpstr>Order of Operations</vt:lpstr>
      <vt:lpstr>Percentage Change</vt:lpstr>
      <vt:lpstr>Rationalising The Denominator</vt:lpstr>
      <vt:lpstr>Rounding</vt:lpstr>
      <vt:lpstr>Short Division</vt:lpstr>
      <vt:lpstr>Simplifying Fractions</vt:lpstr>
      <vt:lpstr>Simplifying Surds</vt:lpstr>
      <vt:lpstr>Simplifying Using Surds</vt:lpstr>
      <vt:lpstr>Standard Form in Context</vt:lpstr>
      <vt:lpstr>Write Ratios 1n</vt:lpstr>
      <vt:lpstr>Basic Substitution</vt:lpstr>
      <vt:lpstr>Expanding Brackets</vt:lpstr>
      <vt:lpstr>Equation of a Straight Line</vt:lpstr>
      <vt:lpstr>Equating Coefficients</vt:lpstr>
      <vt:lpstr>Quadratic Sequences</vt:lpstr>
      <vt:lpstr>Simultaneous Equations</vt:lpstr>
      <vt:lpstr>Solving Equations</vt:lpstr>
      <vt:lpstr>Solving Inequalities</vt:lpstr>
      <vt:lpstr>Area of 2D Shapes</vt:lpstr>
      <vt:lpstr>Compound Compound Measures</vt:lpstr>
      <vt:lpstr>Speed</vt:lpstr>
      <vt:lpstr>Drawing Pie Charts</vt:lpstr>
      <vt:lpstr>Mean</vt:lpstr>
      <vt:lpstr>Median</vt:lpstr>
      <vt:lpstr>Scatter Graphs</vt:lpstr>
      <vt:lpstr>Cumulative Frequency</vt:lpstr>
      <vt:lpstr>'Equivalent Fractions'!Fractions</vt:lpstr>
      <vt:lpstr>'Rationalising The Denominator'!Fractions</vt:lpstr>
      <vt:lpstr>'Simplifying Fractions'!Fractions</vt:lpstr>
      <vt:lpstr>Fractions</vt:lpstr>
      <vt:lpstr>Simultaneous_Equations</vt:lpstr>
      <vt:lpstr>'Area of 2D Shapes'!Units</vt:lpstr>
      <vt:lpstr>'Cumulative Frequency'!Units</vt:lpstr>
      <vt:lpstr>'Scatter Graphs'!Units</vt:lpstr>
      <vt:lpstr>'+- Decimals'!View</vt:lpstr>
      <vt:lpstr>'+- Directed Numbers'!View</vt:lpstr>
      <vt:lpstr>'+- Directed Numbers 2'!View</vt:lpstr>
      <vt:lpstr>'+- Fractions'!View</vt:lpstr>
      <vt:lpstr>'Basic Substitution'!View</vt:lpstr>
      <vt:lpstr>'Comparing Fractions'!View</vt:lpstr>
      <vt:lpstr>'Compound Compound Measures'!View</vt:lpstr>
      <vt:lpstr>'Compound Percentages'!View</vt:lpstr>
      <vt:lpstr>'Divide by Powers of 10'!View</vt:lpstr>
      <vt:lpstr>'Dividing Using Decimals'!View</vt:lpstr>
      <vt:lpstr>'Dividing Using Fractions'!View</vt:lpstr>
      <vt:lpstr>'Equation of a Straight Line'!View</vt:lpstr>
      <vt:lpstr>'Equivalent Fractions'!View</vt:lpstr>
      <vt:lpstr>'Expanding Brackets'!View</vt:lpstr>
      <vt:lpstr>Factors!View</vt:lpstr>
      <vt:lpstr>'Factors, Multiples and Primes'!View</vt:lpstr>
      <vt:lpstr>'Fractions of Amounts'!View</vt:lpstr>
      <vt:lpstr>Indices!View</vt:lpstr>
      <vt:lpstr>'Long Multiplication'!View</vt:lpstr>
      <vt:lpstr>Mean!View</vt:lpstr>
      <vt:lpstr>Median!View</vt:lpstr>
      <vt:lpstr>Multiples!View</vt:lpstr>
      <vt:lpstr>'Multiply Divide by Powers of 10'!View</vt:lpstr>
      <vt:lpstr>'Multiplying by Powers of 10'!View</vt:lpstr>
      <vt:lpstr>'Multiplying Decimals'!View</vt:lpstr>
      <vt:lpstr>'Multiplying Fractions'!View</vt:lpstr>
      <vt:lpstr>'Order of Operations'!View</vt:lpstr>
      <vt:lpstr>'Percentage Change'!View</vt:lpstr>
      <vt:lpstr>'Rationalising The Denominator'!View</vt:lpstr>
      <vt:lpstr>Rounding!View</vt:lpstr>
      <vt:lpstr>'Short Division'!View</vt:lpstr>
      <vt:lpstr>'Simplifying Fractions'!View</vt:lpstr>
      <vt:lpstr>'Simplifying Surds'!View</vt:lpstr>
      <vt:lpstr>'Simplifying Using Surds'!View</vt:lpstr>
      <vt:lpstr>'Simultaneous Equations'!View</vt:lpstr>
      <vt:lpstr>Speed!View</vt:lpstr>
      <vt:lpstr>'Standard Form in Context'!View</vt:lpstr>
      <vt:lpstr>'Write Ratios 1n'!View</vt:lpstr>
      <vt:lpstr>'Cumulative Frequency'!x</vt:lpstr>
      <vt:lpstr>x</vt:lpstr>
      <vt:lpstr>'Cumulative Frequency'!y</vt:lpstr>
      <vt:lpstr>y</vt:lpstr>
    </vt:vector>
  </TitlesOfParts>
  <Company>Mount St Mary's Catholic High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Taylor</dc:creator>
  <cp:lastModifiedBy>Dave Taylor</cp:lastModifiedBy>
  <cp:lastPrinted>2018-06-07T18:33:46Z</cp:lastPrinted>
  <dcterms:created xsi:type="dcterms:W3CDTF">2017-05-11T06:58:58Z</dcterms:created>
  <dcterms:modified xsi:type="dcterms:W3CDTF">2020-05-03T16:58:19Z</dcterms:modified>
</cp:coreProperties>
</file>