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02 TLR\02 PINS Marksheets\"/>
    </mc:Choice>
  </mc:AlternateContent>
  <bookViews>
    <workbookView xWindow="0" yWindow="0" windowWidth="15360" windowHeight="7755" activeTab="3"/>
  </bookViews>
  <sheets>
    <sheet name="Paper 1" sheetId="1" r:id="rId1"/>
    <sheet name="Paper 2" sheetId="3" r:id="rId2"/>
    <sheet name="Overview" sheetId="4" r:id="rId3"/>
    <sheet name="Analysis Sheet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D5" i="1" l="1"/>
  <c r="BD6" i="1"/>
  <c r="BD7" i="1"/>
  <c r="BD8" i="1"/>
  <c r="BD9" i="1"/>
  <c r="BD10" i="1"/>
  <c r="BD11" i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31" i="1"/>
  <c r="BD32" i="1"/>
  <c r="BD33" i="1"/>
  <c r="A27" i="4" l="1"/>
  <c r="C27" i="4" s="1"/>
  <c r="E27" i="4" s="1"/>
  <c r="B27" i="4"/>
  <c r="A28" i="4"/>
  <c r="C28" i="4" s="1"/>
  <c r="B28" i="4"/>
  <c r="A29" i="4"/>
  <c r="C29" i="4" s="1"/>
  <c r="B29" i="4"/>
  <c r="A30" i="4"/>
  <c r="C30" i="4" s="1"/>
  <c r="B30" i="4"/>
  <c r="A31" i="4"/>
  <c r="C31" i="4" s="1"/>
  <c r="B31" i="4"/>
  <c r="M21" i="5"/>
  <c r="E31" i="4" l="1"/>
  <c r="E29" i="4"/>
  <c r="E30" i="4"/>
  <c r="E28" i="4"/>
  <c r="BD4" i="1"/>
  <c r="BD3" i="1"/>
  <c r="BC34" i="3"/>
  <c r="BD4" i="3"/>
  <c r="BD5" i="3"/>
  <c r="BD6" i="3"/>
  <c r="BD7" i="3"/>
  <c r="BD8" i="3"/>
  <c r="BD9" i="3"/>
  <c r="BD10" i="3"/>
  <c r="BD11" i="3"/>
  <c r="BD12" i="3"/>
  <c r="BD13" i="3"/>
  <c r="BD14" i="3"/>
  <c r="BD15" i="3"/>
  <c r="BD16" i="3"/>
  <c r="BD17" i="3"/>
  <c r="BD18" i="3"/>
  <c r="BD19" i="3"/>
  <c r="BD20" i="3"/>
  <c r="BD21" i="3"/>
  <c r="BD22" i="3"/>
  <c r="BD23" i="3"/>
  <c r="BD24" i="3"/>
  <c r="BD25" i="3"/>
  <c r="BD26" i="3"/>
  <c r="BD27" i="3"/>
  <c r="BD28" i="3"/>
  <c r="BD29" i="3"/>
  <c r="BD30" i="3"/>
  <c r="BD31" i="3"/>
  <c r="BD32" i="3"/>
  <c r="BD33" i="3"/>
  <c r="BD3" i="3"/>
  <c r="L6" i="5" s="1"/>
  <c r="AD62" i="5"/>
  <c r="AD61" i="5"/>
  <c r="AD60" i="5"/>
  <c r="AD59" i="5"/>
  <c r="AD58" i="5"/>
  <c r="AD57" i="5"/>
  <c r="AD56" i="5"/>
  <c r="AD55" i="5"/>
  <c r="AD54" i="5"/>
  <c r="AD53" i="5"/>
  <c r="AD52" i="5"/>
  <c r="AD51" i="5"/>
  <c r="AD50" i="5"/>
  <c r="AD49" i="5"/>
  <c r="AD48" i="5"/>
  <c r="AD47" i="5"/>
  <c r="AD46" i="5"/>
  <c r="AD45" i="5"/>
  <c r="AD44" i="5"/>
  <c r="AD43" i="5"/>
  <c r="AD42" i="5"/>
  <c r="AD41" i="5"/>
  <c r="AD40" i="5"/>
  <c r="AD39" i="5"/>
  <c r="AD38" i="5"/>
  <c r="AD37" i="5"/>
  <c r="AD36" i="5"/>
  <c r="AD35" i="5"/>
  <c r="AD34" i="5"/>
  <c r="AD33" i="5"/>
  <c r="AD32" i="5"/>
  <c r="AD31" i="5"/>
  <c r="AD30" i="5"/>
  <c r="AD29" i="5"/>
  <c r="AD28" i="5"/>
  <c r="AD27" i="5"/>
  <c r="AD26" i="5"/>
  <c r="AD25" i="5"/>
  <c r="AD24" i="5"/>
  <c r="AD23" i="5"/>
  <c r="AD22" i="5"/>
  <c r="AD21" i="5"/>
  <c r="AD20" i="5"/>
  <c r="AD19" i="5"/>
  <c r="AD18" i="5"/>
  <c r="AD17" i="5"/>
  <c r="AD16" i="5"/>
  <c r="AD15" i="5"/>
  <c r="AD14" i="5"/>
  <c r="AD13" i="5"/>
  <c r="AD12" i="5"/>
  <c r="AD11" i="5"/>
  <c r="AD10" i="5"/>
  <c r="R62" i="5"/>
  <c r="Q62" i="5"/>
  <c r="R61" i="5"/>
  <c r="R60" i="5"/>
  <c r="R59" i="5"/>
  <c r="R58" i="5"/>
  <c r="R57" i="5"/>
  <c r="R56" i="5"/>
  <c r="R55" i="5"/>
  <c r="R54" i="5"/>
  <c r="R53" i="5"/>
  <c r="R52" i="5"/>
  <c r="R51" i="5"/>
  <c r="R50" i="5"/>
  <c r="R49" i="5"/>
  <c r="R48" i="5"/>
  <c r="R47" i="5"/>
  <c r="R46" i="5"/>
  <c r="R45" i="5"/>
  <c r="R44" i="5"/>
  <c r="R43" i="5"/>
  <c r="R42" i="5"/>
  <c r="R41" i="5"/>
  <c r="R40" i="5"/>
  <c r="R39" i="5"/>
  <c r="R38" i="5"/>
  <c r="R37" i="5"/>
  <c r="R36" i="5"/>
  <c r="R35" i="5"/>
  <c r="R34" i="5"/>
  <c r="R33" i="5"/>
  <c r="R32" i="5"/>
  <c r="R31" i="5"/>
  <c r="R30" i="5"/>
  <c r="R29" i="5"/>
  <c r="R28" i="5"/>
  <c r="R27" i="5"/>
  <c r="R26" i="5"/>
  <c r="R25" i="5"/>
  <c r="R24" i="5"/>
  <c r="R23" i="5"/>
  <c r="R22" i="5"/>
  <c r="R21" i="5"/>
  <c r="R20" i="5"/>
  <c r="R19" i="5"/>
  <c r="R18" i="5"/>
  <c r="R17" i="5"/>
  <c r="R16" i="5"/>
  <c r="R15" i="5"/>
  <c r="R14" i="5"/>
  <c r="R13" i="5"/>
  <c r="R12" i="5"/>
  <c r="R11" i="5"/>
  <c r="R10" i="5"/>
  <c r="AA62" i="5"/>
  <c r="Z62" i="5"/>
  <c r="Y62" i="5"/>
  <c r="X62" i="5"/>
  <c r="W62" i="5"/>
  <c r="V62" i="5"/>
  <c r="U62" i="5"/>
  <c r="T62" i="5"/>
  <c r="S62" i="5"/>
  <c r="AA61" i="5"/>
  <c r="Z61" i="5"/>
  <c r="Y61" i="5"/>
  <c r="X61" i="5"/>
  <c r="W61" i="5"/>
  <c r="V61" i="5"/>
  <c r="U61" i="5"/>
  <c r="T61" i="5"/>
  <c r="S61" i="5"/>
  <c r="AA60" i="5"/>
  <c r="Z60" i="5"/>
  <c r="Y60" i="5"/>
  <c r="X60" i="5"/>
  <c r="W60" i="5"/>
  <c r="V60" i="5"/>
  <c r="U60" i="5"/>
  <c r="T60" i="5"/>
  <c r="S60" i="5"/>
  <c r="AA59" i="5"/>
  <c r="Z59" i="5"/>
  <c r="Y59" i="5"/>
  <c r="X59" i="5"/>
  <c r="W59" i="5"/>
  <c r="V59" i="5"/>
  <c r="U59" i="5"/>
  <c r="T59" i="5"/>
  <c r="S59" i="5"/>
  <c r="AA58" i="5"/>
  <c r="Z58" i="5"/>
  <c r="Y58" i="5"/>
  <c r="X58" i="5"/>
  <c r="W58" i="5"/>
  <c r="V58" i="5"/>
  <c r="U58" i="5"/>
  <c r="T58" i="5"/>
  <c r="S58" i="5"/>
  <c r="AA57" i="5"/>
  <c r="Z57" i="5"/>
  <c r="Y57" i="5"/>
  <c r="X57" i="5"/>
  <c r="W57" i="5"/>
  <c r="V57" i="5"/>
  <c r="U57" i="5"/>
  <c r="T57" i="5"/>
  <c r="S57" i="5"/>
  <c r="AA56" i="5"/>
  <c r="Z56" i="5"/>
  <c r="Y56" i="5"/>
  <c r="X56" i="5"/>
  <c r="W56" i="5"/>
  <c r="V56" i="5"/>
  <c r="U56" i="5"/>
  <c r="T56" i="5"/>
  <c r="S56" i="5"/>
  <c r="AA55" i="5"/>
  <c r="Z55" i="5"/>
  <c r="Y55" i="5"/>
  <c r="X55" i="5"/>
  <c r="W55" i="5"/>
  <c r="V55" i="5"/>
  <c r="U55" i="5"/>
  <c r="T55" i="5"/>
  <c r="S55" i="5"/>
  <c r="AA54" i="5"/>
  <c r="Z54" i="5"/>
  <c r="Y54" i="5"/>
  <c r="X54" i="5"/>
  <c r="W54" i="5"/>
  <c r="V54" i="5"/>
  <c r="U54" i="5"/>
  <c r="T54" i="5"/>
  <c r="S54" i="5"/>
  <c r="AA53" i="5"/>
  <c r="Z53" i="5"/>
  <c r="Y53" i="5"/>
  <c r="X53" i="5"/>
  <c r="W53" i="5"/>
  <c r="V53" i="5"/>
  <c r="U53" i="5"/>
  <c r="T53" i="5"/>
  <c r="S53" i="5"/>
  <c r="AA52" i="5"/>
  <c r="Z52" i="5"/>
  <c r="Y52" i="5"/>
  <c r="X52" i="5"/>
  <c r="W52" i="5"/>
  <c r="V52" i="5"/>
  <c r="U52" i="5"/>
  <c r="T52" i="5"/>
  <c r="S52" i="5"/>
  <c r="AA51" i="5"/>
  <c r="Z51" i="5"/>
  <c r="Y51" i="5"/>
  <c r="X51" i="5"/>
  <c r="W51" i="5"/>
  <c r="V51" i="5"/>
  <c r="U51" i="5"/>
  <c r="T51" i="5"/>
  <c r="S51" i="5"/>
  <c r="AA50" i="5"/>
  <c r="Z50" i="5"/>
  <c r="Y50" i="5"/>
  <c r="X50" i="5"/>
  <c r="W50" i="5"/>
  <c r="V50" i="5"/>
  <c r="U50" i="5"/>
  <c r="T50" i="5"/>
  <c r="S50" i="5"/>
  <c r="AA49" i="5"/>
  <c r="Z49" i="5"/>
  <c r="Y49" i="5"/>
  <c r="X49" i="5"/>
  <c r="W49" i="5"/>
  <c r="V49" i="5"/>
  <c r="U49" i="5"/>
  <c r="T49" i="5"/>
  <c r="S49" i="5"/>
  <c r="AA48" i="5"/>
  <c r="Z48" i="5"/>
  <c r="Y48" i="5"/>
  <c r="X48" i="5"/>
  <c r="W48" i="5"/>
  <c r="V48" i="5"/>
  <c r="U48" i="5"/>
  <c r="T48" i="5"/>
  <c r="S48" i="5"/>
  <c r="AA47" i="5"/>
  <c r="Z47" i="5"/>
  <c r="Y47" i="5"/>
  <c r="X47" i="5"/>
  <c r="W47" i="5"/>
  <c r="V47" i="5"/>
  <c r="U47" i="5"/>
  <c r="T47" i="5"/>
  <c r="S47" i="5"/>
  <c r="AA46" i="5"/>
  <c r="Z46" i="5"/>
  <c r="Y46" i="5"/>
  <c r="X46" i="5"/>
  <c r="W46" i="5"/>
  <c r="V46" i="5"/>
  <c r="U46" i="5"/>
  <c r="T46" i="5"/>
  <c r="S46" i="5"/>
  <c r="AA45" i="5"/>
  <c r="Z45" i="5"/>
  <c r="Y45" i="5"/>
  <c r="X45" i="5"/>
  <c r="W45" i="5"/>
  <c r="V45" i="5"/>
  <c r="U45" i="5"/>
  <c r="T45" i="5"/>
  <c r="S45" i="5"/>
  <c r="AA44" i="5"/>
  <c r="Z44" i="5"/>
  <c r="Y44" i="5"/>
  <c r="X44" i="5"/>
  <c r="W44" i="5"/>
  <c r="V44" i="5"/>
  <c r="U44" i="5"/>
  <c r="T44" i="5"/>
  <c r="S44" i="5"/>
  <c r="AA43" i="5"/>
  <c r="Z43" i="5"/>
  <c r="Y43" i="5"/>
  <c r="X43" i="5"/>
  <c r="W43" i="5"/>
  <c r="V43" i="5"/>
  <c r="U43" i="5"/>
  <c r="T43" i="5"/>
  <c r="S43" i="5"/>
  <c r="AA42" i="5"/>
  <c r="Z42" i="5"/>
  <c r="Y42" i="5"/>
  <c r="X42" i="5"/>
  <c r="W42" i="5"/>
  <c r="V42" i="5"/>
  <c r="U42" i="5"/>
  <c r="T42" i="5"/>
  <c r="S42" i="5"/>
  <c r="AA41" i="5"/>
  <c r="Z41" i="5"/>
  <c r="Y41" i="5"/>
  <c r="X41" i="5"/>
  <c r="W41" i="5"/>
  <c r="V41" i="5"/>
  <c r="U41" i="5"/>
  <c r="T41" i="5"/>
  <c r="S41" i="5"/>
  <c r="AA40" i="5"/>
  <c r="Z40" i="5"/>
  <c r="Y40" i="5"/>
  <c r="X40" i="5"/>
  <c r="W40" i="5"/>
  <c r="V40" i="5"/>
  <c r="U40" i="5"/>
  <c r="T40" i="5"/>
  <c r="S40" i="5"/>
  <c r="AA39" i="5"/>
  <c r="Z39" i="5"/>
  <c r="Y39" i="5"/>
  <c r="X39" i="5"/>
  <c r="W39" i="5"/>
  <c r="V39" i="5"/>
  <c r="U39" i="5"/>
  <c r="T39" i="5"/>
  <c r="S39" i="5"/>
  <c r="AA38" i="5"/>
  <c r="Z38" i="5"/>
  <c r="Y38" i="5"/>
  <c r="X38" i="5"/>
  <c r="W38" i="5"/>
  <c r="V38" i="5"/>
  <c r="U38" i="5"/>
  <c r="T38" i="5"/>
  <c r="S38" i="5"/>
  <c r="AA37" i="5"/>
  <c r="Z37" i="5"/>
  <c r="Y37" i="5"/>
  <c r="X37" i="5"/>
  <c r="W37" i="5"/>
  <c r="V37" i="5"/>
  <c r="U37" i="5"/>
  <c r="T37" i="5"/>
  <c r="S37" i="5"/>
  <c r="AA36" i="5"/>
  <c r="Z36" i="5"/>
  <c r="Y36" i="5"/>
  <c r="X36" i="5"/>
  <c r="W36" i="5"/>
  <c r="V36" i="5"/>
  <c r="U36" i="5"/>
  <c r="T36" i="5"/>
  <c r="S36" i="5"/>
  <c r="AA35" i="5"/>
  <c r="Z35" i="5"/>
  <c r="Y35" i="5"/>
  <c r="X35" i="5"/>
  <c r="W35" i="5"/>
  <c r="V35" i="5"/>
  <c r="U35" i="5"/>
  <c r="T35" i="5"/>
  <c r="S35" i="5"/>
  <c r="AA34" i="5"/>
  <c r="Z34" i="5"/>
  <c r="Y34" i="5"/>
  <c r="X34" i="5"/>
  <c r="W34" i="5"/>
  <c r="V34" i="5"/>
  <c r="U34" i="5"/>
  <c r="T34" i="5"/>
  <c r="S34" i="5"/>
  <c r="AA33" i="5"/>
  <c r="Z33" i="5"/>
  <c r="Y33" i="5"/>
  <c r="X33" i="5"/>
  <c r="W33" i="5"/>
  <c r="V33" i="5"/>
  <c r="U33" i="5"/>
  <c r="T33" i="5"/>
  <c r="S33" i="5"/>
  <c r="AA32" i="5"/>
  <c r="Z32" i="5"/>
  <c r="Y32" i="5"/>
  <c r="X32" i="5"/>
  <c r="W32" i="5"/>
  <c r="V32" i="5"/>
  <c r="U32" i="5"/>
  <c r="T32" i="5"/>
  <c r="S32" i="5"/>
  <c r="AA31" i="5"/>
  <c r="Z31" i="5"/>
  <c r="Y31" i="5"/>
  <c r="X31" i="5"/>
  <c r="W31" i="5"/>
  <c r="V31" i="5"/>
  <c r="U31" i="5"/>
  <c r="T31" i="5"/>
  <c r="S31" i="5"/>
  <c r="AA30" i="5"/>
  <c r="Z30" i="5"/>
  <c r="Y30" i="5"/>
  <c r="X30" i="5"/>
  <c r="W30" i="5"/>
  <c r="V30" i="5"/>
  <c r="U30" i="5"/>
  <c r="T30" i="5"/>
  <c r="S30" i="5"/>
  <c r="AA29" i="5"/>
  <c r="Z29" i="5"/>
  <c r="Y29" i="5"/>
  <c r="X29" i="5"/>
  <c r="W29" i="5"/>
  <c r="V29" i="5"/>
  <c r="U29" i="5"/>
  <c r="T29" i="5"/>
  <c r="S29" i="5"/>
  <c r="AA28" i="5"/>
  <c r="Z28" i="5"/>
  <c r="Y28" i="5"/>
  <c r="X28" i="5"/>
  <c r="W28" i="5"/>
  <c r="V28" i="5"/>
  <c r="U28" i="5"/>
  <c r="T28" i="5"/>
  <c r="S28" i="5"/>
  <c r="AA27" i="5"/>
  <c r="Z27" i="5"/>
  <c r="Y27" i="5"/>
  <c r="X27" i="5"/>
  <c r="W27" i="5"/>
  <c r="V27" i="5"/>
  <c r="U27" i="5"/>
  <c r="T27" i="5"/>
  <c r="S27" i="5"/>
  <c r="AA26" i="5"/>
  <c r="Z26" i="5"/>
  <c r="Y26" i="5"/>
  <c r="X26" i="5"/>
  <c r="W26" i="5"/>
  <c r="V26" i="5"/>
  <c r="U26" i="5"/>
  <c r="T26" i="5"/>
  <c r="S26" i="5"/>
  <c r="AA25" i="5"/>
  <c r="Z25" i="5"/>
  <c r="Y25" i="5"/>
  <c r="X25" i="5"/>
  <c r="W25" i="5"/>
  <c r="V25" i="5"/>
  <c r="U25" i="5"/>
  <c r="T25" i="5"/>
  <c r="S25" i="5"/>
  <c r="AA24" i="5"/>
  <c r="Z24" i="5"/>
  <c r="Y24" i="5"/>
  <c r="X24" i="5"/>
  <c r="W24" i="5"/>
  <c r="V24" i="5"/>
  <c r="U24" i="5"/>
  <c r="T24" i="5"/>
  <c r="S24" i="5"/>
  <c r="AA23" i="5"/>
  <c r="Z23" i="5"/>
  <c r="Y23" i="5"/>
  <c r="X23" i="5"/>
  <c r="W23" i="5"/>
  <c r="V23" i="5"/>
  <c r="U23" i="5"/>
  <c r="T23" i="5"/>
  <c r="S23" i="5"/>
  <c r="AA22" i="5"/>
  <c r="Z22" i="5"/>
  <c r="Y22" i="5"/>
  <c r="X22" i="5"/>
  <c r="W22" i="5"/>
  <c r="V22" i="5"/>
  <c r="U22" i="5"/>
  <c r="T22" i="5"/>
  <c r="S22" i="5"/>
  <c r="AA21" i="5"/>
  <c r="Z21" i="5"/>
  <c r="Y21" i="5"/>
  <c r="X21" i="5"/>
  <c r="W21" i="5"/>
  <c r="V21" i="5"/>
  <c r="U21" i="5"/>
  <c r="T21" i="5"/>
  <c r="S21" i="5"/>
  <c r="AA20" i="5"/>
  <c r="Z20" i="5"/>
  <c r="Y20" i="5"/>
  <c r="X20" i="5"/>
  <c r="W20" i="5"/>
  <c r="V20" i="5"/>
  <c r="U20" i="5"/>
  <c r="T20" i="5"/>
  <c r="S20" i="5"/>
  <c r="AA19" i="5"/>
  <c r="Z19" i="5"/>
  <c r="Y19" i="5"/>
  <c r="X19" i="5"/>
  <c r="W19" i="5"/>
  <c r="V19" i="5"/>
  <c r="U19" i="5"/>
  <c r="T19" i="5"/>
  <c r="S19" i="5"/>
  <c r="AA18" i="5"/>
  <c r="Z18" i="5"/>
  <c r="Y18" i="5"/>
  <c r="X18" i="5"/>
  <c r="W18" i="5"/>
  <c r="V18" i="5"/>
  <c r="U18" i="5"/>
  <c r="T18" i="5"/>
  <c r="S18" i="5"/>
  <c r="AA17" i="5"/>
  <c r="Z17" i="5"/>
  <c r="Y17" i="5"/>
  <c r="X17" i="5"/>
  <c r="W17" i="5"/>
  <c r="V17" i="5"/>
  <c r="U17" i="5"/>
  <c r="T17" i="5"/>
  <c r="S17" i="5"/>
  <c r="AA16" i="5"/>
  <c r="Z16" i="5"/>
  <c r="Y16" i="5"/>
  <c r="X16" i="5"/>
  <c r="W16" i="5"/>
  <c r="V16" i="5"/>
  <c r="U16" i="5"/>
  <c r="T16" i="5"/>
  <c r="S16" i="5"/>
  <c r="AA15" i="5"/>
  <c r="Z15" i="5"/>
  <c r="Y15" i="5"/>
  <c r="X15" i="5"/>
  <c r="W15" i="5"/>
  <c r="V15" i="5"/>
  <c r="U15" i="5"/>
  <c r="T15" i="5"/>
  <c r="S15" i="5"/>
  <c r="AA14" i="5"/>
  <c r="Z14" i="5"/>
  <c r="Y14" i="5"/>
  <c r="X14" i="5"/>
  <c r="W14" i="5"/>
  <c r="V14" i="5"/>
  <c r="U14" i="5"/>
  <c r="T14" i="5"/>
  <c r="S14" i="5"/>
  <c r="AA13" i="5"/>
  <c r="Z13" i="5"/>
  <c r="Y13" i="5"/>
  <c r="X13" i="5"/>
  <c r="W13" i="5"/>
  <c r="V13" i="5"/>
  <c r="U13" i="5"/>
  <c r="T13" i="5"/>
  <c r="S13" i="5"/>
  <c r="AA12" i="5"/>
  <c r="Z12" i="5"/>
  <c r="Y12" i="5"/>
  <c r="X12" i="5"/>
  <c r="W12" i="5"/>
  <c r="V12" i="5"/>
  <c r="U12" i="5"/>
  <c r="T12" i="5"/>
  <c r="S12" i="5"/>
  <c r="AA11" i="5"/>
  <c r="Z11" i="5"/>
  <c r="Y11" i="5"/>
  <c r="X11" i="5"/>
  <c r="W11" i="5"/>
  <c r="V11" i="5"/>
  <c r="U11" i="5"/>
  <c r="T11" i="5"/>
  <c r="S11" i="5"/>
  <c r="AA10" i="5"/>
  <c r="Z10" i="5"/>
  <c r="Y10" i="5"/>
  <c r="X10" i="5"/>
  <c r="W10" i="5"/>
  <c r="V10" i="5"/>
  <c r="U10" i="5"/>
  <c r="T10" i="5"/>
  <c r="S10" i="5"/>
  <c r="Q59" i="5"/>
  <c r="Q61" i="5"/>
  <c r="Q60" i="5"/>
  <c r="Q58" i="5"/>
  <c r="Q57" i="5"/>
  <c r="Q56" i="5"/>
  <c r="Q55" i="5"/>
  <c r="Q54" i="5"/>
  <c r="Q53" i="5"/>
  <c r="Q52" i="5"/>
  <c r="Q51" i="5"/>
  <c r="Q50" i="5"/>
  <c r="Q49" i="5"/>
  <c r="Q48" i="5"/>
  <c r="Q47" i="5"/>
  <c r="Q46" i="5"/>
  <c r="Q45" i="5"/>
  <c r="Q44" i="5"/>
  <c r="Q43" i="5"/>
  <c r="Q42" i="5"/>
  <c r="Q41" i="5"/>
  <c r="Q40" i="5"/>
  <c r="Q39" i="5"/>
  <c r="Q38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0" i="5"/>
  <c r="Q11" i="5"/>
  <c r="L5" i="5" l="1"/>
  <c r="L7" i="5"/>
  <c r="O62" i="5"/>
  <c r="O61" i="5"/>
  <c r="O60" i="5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O45" i="5"/>
  <c r="O44" i="5"/>
  <c r="O43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T34" i="3" l="1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F29" i="4" l="1"/>
  <c r="F30" i="4"/>
  <c r="F27" i="4"/>
  <c r="F31" i="4"/>
  <c r="F28" i="4"/>
  <c r="M33" i="5"/>
  <c r="M32" i="5"/>
  <c r="A2" i="4" l="1"/>
  <c r="C2" i="4" s="1"/>
  <c r="B2" i="4"/>
  <c r="A3" i="4"/>
  <c r="C3" i="4" s="1"/>
  <c r="B3" i="4"/>
  <c r="A4" i="4"/>
  <c r="C4" i="4" s="1"/>
  <c r="B4" i="4"/>
  <c r="A5" i="4"/>
  <c r="C5" i="4" s="1"/>
  <c r="B5" i="4"/>
  <c r="A6" i="4"/>
  <c r="C6" i="4" s="1"/>
  <c r="B6" i="4"/>
  <c r="A7" i="4"/>
  <c r="C7" i="4" s="1"/>
  <c r="B7" i="4"/>
  <c r="A8" i="4"/>
  <c r="C8" i="4" s="1"/>
  <c r="B8" i="4"/>
  <c r="A9" i="4"/>
  <c r="C9" i="4" s="1"/>
  <c r="B9" i="4"/>
  <c r="A10" i="4"/>
  <c r="C10" i="4" s="1"/>
  <c r="B10" i="4"/>
  <c r="A11" i="4"/>
  <c r="C11" i="4" s="1"/>
  <c r="B11" i="4"/>
  <c r="A12" i="4"/>
  <c r="C12" i="4" s="1"/>
  <c r="B12" i="4"/>
  <c r="A13" i="4"/>
  <c r="C13" i="4" s="1"/>
  <c r="B13" i="4"/>
  <c r="A14" i="4"/>
  <c r="C14" i="4" s="1"/>
  <c r="B14" i="4"/>
  <c r="A15" i="4"/>
  <c r="C15" i="4" s="1"/>
  <c r="B15" i="4"/>
  <c r="A16" i="4"/>
  <c r="C16" i="4" s="1"/>
  <c r="B16" i="4"/>
  <c r="A17" i="4"/>
  <c r="C17" i="4" s="1"/>
  <c r="B17" i="4"/>
  <c r="A18" i="4"/>
  <c r="C18" i="4" s="1"/>
  <c r="B18" i="4"/>
  <c r="A19" i="4"/>
  <c r="C19" i="4" s="1"/>
  <c r="B19" i="4"/>
  <c r="A20" i="4"/>
  <c r="C20" i="4" s="1"/>
  <c r="B20" i="4"/>
  <c r="A21" i="4"/>
  <c r="C21" i="4" s="1"/>
  <c r="B21" i="4"/>
  <c r="A22" i="4"/>
  <c r="C22" i="4" s="1"/>
  <c r="B22" i="4"/>
  <c r="A23" i="4"/>
  <c r="C23" i="4" s="1"/>
  <c r="B23" i="4"/>
  <c r="A24" i="4"/>
  <c r="C24" i="4" s="1"/>
  <c r="B24" i="4"/>
  <c r="A25" i="4"/>
  <c r="C25" i="4" s="1"/>
  <c r="B25" i="4"/>
  <c r="A26" i="4"/>
  <c r="C26" i="4" s="1"/>
  <c r="B26" i="4"/>
  <c r="I5" i="5" l="1"/>
  <c r="A20" i="3" l="1"/>
  <c r="B20" i="3"/>
  <c r="A21" i="3"/>
  <c r="B21" i="3"/>
  <c r="A22" i="3"/>
  <c r="B22" i="3"/>
  <c r="A23" i="3"/>
  <c r="B23" i="3"/>
  <c r="A24" i="3"/>
  <c r="B24" i="3"/>
  <c r="A25" i="3"/>
  <c r="B25" i="3"/>
  <c r="A26" i="3"/>
  <c r="B26" i="3"/>
  <c r="A27" i="3"/>
  <c r="B27" i="3"/>
  <c r="A28" i="3"/>
  <c r="B28" i="3"/>
  <c r="A14" i="3" l="1"/>
  <c r="B14" i="3"/>
  <c r="A15" i="3"/>
  <c r="B15" i="3"/>
  <c r="A16" i="3"/>
  <c r="B16" i="3"/>
  <c r="A17" i="3"/>
  <c r="B17" i="3"/>
  <c r="A18" i="3"/>
  <c r="B18" i="3"/>
  <c r="A19" i="3"/>
  <c r="B19" i="3"/>
  <c r="A5" i="3" l="1"/>
  <c r="B5" i="3"/>
  <c r="A6" i="3"/>
  <c r="B6" i="3"/>
  <c r="A7" i="3"/>
  <c r="B7" i="3"/>
  <c r="A8" i="3"/>
  <c r="B8" i="3"/>
  <c r="A9" i="3"/>
  <c r="B9" i="3"/>
  <c r="A10" i="3"/>
  <c r="B10" i="3"/>
  <c r="A11" i="3"/>
  <c r="B11" i="3"/>
  <c r="A12" i="3"/>
  <c r="B12" i="3"/>
  <c r="A13" i="3"/>
  <c r="B13" i="3"/>
  <c r="A29" i="3"/>
  <c r="B29" i="3"/>
  <c r="A30" i="3"/>
  <c r="B30" i="3"/>
  <c r="A31" i="3"/>
  <c r="B31" i="3"/>
  <c r="A32" i="3"/>
  <c r="B32" i="3"/>
  <c r="A33" i="3"/>
  <c r="B33" i="3"/>
  <c r="B4" i="3"/>
  <c r="A4" i="3"/>
  <c r="D29" i="4" l="1"/>
  <c r="D30" i="4"/>
  <c r="D31" i="4"/>
  <c r="D27" i="4"/>
  <c r="D28" i="4"/>
  <c r="D2" i="4"/>
  <c r="I6" i="5" s="1"/>
  <c r="D22" i="4"/>
  <c r="D20" i="4"/>
  <c r="D8" i="4"/>
  <c r="D23" i="4"/>
  <c r="D15" i="4"/>
  <c r="D7" i="4"/>
  <c r="D26" i="4"/>
  <c r="D18" i="4"/>
  <c r="D24" i="4"/>
  <c r="D16" i="4"/>
  <c r="D10" i="4"/>
  <c r="D6" i="4"/>
  <c r="D25" i="4"/>
  <c r="D21" i="4"/>
  <c r="D17" i="4"/>
  <c r="D13" i="4"/>
  <c r="D9" i="4"/>
  <c r="D5" i="4"/>
  <c r="D14" i="4"/>
  <c r="D12" i="4"/>
  <c r="D4" i="4"/>
  <c r="D19" i="4"/>
  <c r="D11" i="4"/>
  <c r="D3" i="4"/>
  <c r="AB62" i="5"/>
  <c r="AB58" i="5"/>
  <c r="AB54" i="5"/>
  <c r="AB50" i="5"/>
  <c r="AB46" i="5"/>
  <c r="AB42" i="5"/>
  <c r="AB38" i="5"/>
  <c r="AB34" i="5"/>
  <c r="AB30" i="5"/>
  <c r="AB26" i="5"/>
  <c r="AB22" i="5"/>
  <c r="AB18" i="5"/>
  <c r="AB14" i="5"/>
  <c r="AB10" i="5"/>
  <c r="AB31" i="5"/>
  <c r="AB61" i="5"/>
  <c r="AB57" i="5"/>
  <c r="AB53" i="5"/>
  <c r="AB49" i="5"/>
  <c r="AB45" i="5"/>
  <c r="AB41" i="5"/>
  <c r="AB37" i="5"/>
  <c r="AB33" i="5"/>
  <c r="AB29" i="5"/>
  <c r="AB25" i="5"/>
  <c r="AB21" i="5"/>
  <c r="AB17" i="5"/>
  <c r="AB13" i="5"/>
  <c r="AB59" i="5"/>
  <c r="AB47" i="5"/>
  <c r="AB39" i="5"/>
  <c r="AB27" i="5"/>
  <c r="AB19" i="5"/>
  <c r="AB11" i="5"/>
  <c r="AB60" i="5"/>
  <c r="AB56" i="5"/>
  <c r="AB52" i="5"/>
  <c r="AB48" i="5"/>
  <c r="AB44" i="5"/>
  <c r="AB40" i="5"/>
  <c r="AB36" i="5"/>
  <c r="AB32" i="5"/>
  <c r="AB28" i="5"/>
  <c r="AB24" i="5"/>
  <c r="AB20" i="5"/>
  <c r="AB16" i="5"/>
  <c r="AB12" i="5"/>
  <c r="AB55" i="5"/>
  <c r="AB51" i="5"/>
  <c r="AB43" i="5"/>
  <c r="AB35" i="5"/>
  <c r="AB23" i="5"/>
  <c r="AB15" i="5"/>
  <c r="E2" i="5"/>
  <c r="E2" i="4" l="1"/>
  <c r="F2" i="4" s="1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C34" i="3"/>
  <c r="C34" i="1"/>
  <c r="AD34" i="1" l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M10" i="5" l="1"/>
  <c r="M31" i="5"/>
  <c r="M30" i="5"/>
  <c r="M29" i="5"/>
  <c r="M28" i="5"/>
  <c r="M27" i="5"/>
  <c r="M26" i="5"/>
  <c r="M25" i="5"/>
  <c r="M24" i="5"/>
  <c r="M23" i="5"/>
  <c r="M22" i="5"/>
  <c r="M20" i="5"/>
  <c r="M19" i="5"/>
  <c r="M18" i="5"/>
  <c r="M17" i="5"/>
  <c r="M16" i="5"/>
  <c r="M15" i="5"/>
  <c r="M14" i="5"/>
  <c r="M13" i="5"/>
  <c r="M12" i="5"/>
  <c r="M11" i="5"/>
  <c r="E23" i="4" l="1"/>
  <c r="F23" i="4" s="1"/>
  <c r="E24" i="4" l="1"/>
  <c r="F24" i="4" s="1"/>
  <c r="E25" i="4"/>
  <c r="F25" i="4" s="1"/>
  <c r="E6" i="4"/>
  <c r="F6" i="4" s="1"/>
  <c r="E9" i="4"/>
  <c r="F9" i="4" s="1"/>
  <c r="E3" i="4"/>
  <c r="F3" i="4" s="1"/>
  <c r="E26" i="4"/>
  <c r="F26" i="4" s="1"/>
  <c r="E21" i="4"/>
  <c r="F21" i="4" s="1"/>
  <c r="E20" i="4"/>
  <c r="F20" i="4" s="1"/>
  <c r="E13" i="4"/>
  <c r="F13" i="4" s="1"/>
  <c r="E10" i="4"/>
  <c r="F10" i="4" s="1"/>
  <c r="E15" i="4"/>
  <c r="F15" i="4" s="1"/>
  <c r="E7" i="4"/>
  <c r="F7" i="4" s="1"/>
  <c r="E8" i="4"/>
  <c r="F8" i="4" s="1"/>
  <c r="E16" i="4"/>
  <c r="F16" i="4" s="1"/>
  <c r="E22" i="4"/>
  <c r="F22" i="4" s="1"/>
  <c r="E5" i="4"/>
  <c r="F5" i="4" s="1"/>
  <c r="E17" i="4"/>
  <c r="F17" i="4" s="1"/>
  <c r="E19" i="4"/>
  <c r="F19" i="4" s="1"/>
  <c r="E11" i="4"/>
  <c r="F11" i="4" s="1"/>
  <c r="E4" i="4"/>
  <c r="F4" i="4" s="1"/>
  <c r="E14" i="4"/>
  <c r="F14" i="4" s="1"/>
  <c r="E18" i="4"/>
  <c r="F18" i="4" s="1"/>
  <c r="E12" i="4"/>
  <c r="F12" i="4" s="1"/>
  <c r="I7" i="5" l="1"/>
  <c r="Y2" i="5" l="1"/>
</calcChain>
</file>

<file path=xl/sharedStrings.xml><?xml version="1.0" encoding="utf-8"?>
<sst xmlns="http://schemas.openxmlformats.org/spreadsheetml/2006/main" count="333" uniqueCount="152">
  <si>
    <t>Surname</t>
  </si>
  <si>
    <t>Forename</t>
  </si>
  <si>
    <t>4a</t>
  </si>
  <si>
    <t>4b</t>
  </si>
  <si>
    <t>TOTAL</t>
  </si>
  <si>
    <t>6a</t>
  </si>
  <si>
    <t>6b</t>
  </si>
  <si>
    <t>Total</t>
  </si>
  <si>
    <t>Grade</t>
  </si>
  <si>
    <t>P1</t>
  </si>
  <si>
    <t>P2</t>
  </si>
  <si>
    <t>Boundaries</t>
  </si>
  <si>
    <t>Name:</t>
  </si>
  <si>
    <t>Grade:</t>
  </si>
  <si>
    <t>On Paper 1 you scored:</t>
  </si>
  <si>
    <t>On Paper 2 you scored:</t>
  </si>
  <si>
    <t>Overall, you scored:</t>
  </si>
  <si>
    <t>Q</t>
  </si>
  <si>
    <t>Topic</t>
  </si>
  <si>
    <t>8a</t>
  </si>
  <si>
    <t>8b</t>
  </si>
  <si>
    <t>9a</t>
  </si>
  <si>
    <t>9b</t>
  </si>
  <si>
    <t>16a</t>
  </si>
  <si>
    <t>7a</t>
  </si>
  <si>
    <t>7b</t>
  </si>
  <si>
    <t>17a</t>
  </si>
  <si>
    <t>17b</t>
  </si>
  <si>
    <t>20a</t>
  </si>
  <si>
    <t>2a</t>
  </si>
  <si>
    <t>2b</t>
  </si>
  <si>
    <t>10a</t>
  </si>
  <si>
    <t>10b</t>
  </si>
  <si>
    <t>10c</t>
  </si>
  <si>
    <t>13a</t>
  </si>
  <si>
    <t>13b</t>
  </si>
  <si>
    <t>8c</t>
  </si>
  <si>
    <t>Probability</t>
  </si>
  <si>
    <t>Bearings</t>
  </si>
  <si>
    <t>Solving Quadratics Graphically</t>
  </si>
  <si>
    <t>Trial and Improvement</t>
  </si>
  <si>
    <t>Similarity</t>
  </si>
  <si>
    <t>Solving Equations</t>
  </si>
  <si>
    <t>Simultaneous Equations</t>
  </si>
  <si>
    <t>Properties of Quadrilaterals</t>
  </si>
  <si>
    <t>Expand and Simplify</t>
  </si>
  <si>
    <t>Standard Form</t>
  </si>
  <si>
    <t>Circle Theorems</t>
  </si>
  <si>
    <t>Indices</t>
  </si>
  <si>
    <t>1a</t>
  </si>
  <si>
    <t>1b</t>
  </si>
  <si>
    <t>1c</t>
  </si>
  <si>
    <t>3a</t>
  </si>
  <si>
    <t>3b</t>
  </si>
  <si>
    <t>5a</t>
  </si>
  <si>
    <t>5b</t>
  </si>
  <si>
    <t>5c</t>
  </si>
  <si>
    <t>6d</t>
  </si>
  <si>
    <t>6ci</t>
  </si>
  <si>
    <t>6cii</t>
  </si>
  <si>
    <t>10ai</t>
  </si>
  <si>
    <t>10aii</t>
  </si>
  <si>
    <t>11a</t>
  </si>
  <si>
    <t>11b</t>
  </si>
  <si>
    <t>14a</t>
  </si>
  <si>
    <t>14b</t>
  </si>
  <si>
    <t>18a</t>
  </si>
  <si>
    <t>18b</t>
  </si>
  <si>
    <t>18c</t>
  </si>
  <si>
    <t>19a</t>
  </si>
  <si>
    <t>19b</t>
  </si>
  <si>
    <t>19c</t>
  </si>
  <si>
    <t>21a</t>
  </si>
  <si>
    <t>21bi</t>
  </si>
  <si>
    <t>21bii</t>
  </si>
  <si>
    <t>20bi</t>
  </si>
  <si>
    <t>20bii</t>
  </si>
  <si>
    <t>22a</t>
  </si>
  <si>
    <t>22b</t>
  </si>
  <si>
    <t>23a</t>
  </si>
  <si>
    <t>23b</t>
  </si>
  <si>
    <t>24a</t>
  </si>
  <si>
    <t>24b</t>
  </si>
  <si>
    <t>Timetable</t>
  </si>
  <si>
    <t>Function Machines</t>
  </si>
  <si>
    <t>Patterns</t>
  </si>
  <si>
    <t>Two Way Tables</t>
  </si>
  <si>
    <t>Pie Charts</t>
  </si>
  <si>
    <t>Decimals</t>
  </si>
  <si>
    <t>Drawing Triangles</t>
  </si>
  <si>
    <t>Simplify</t>
  </si>
  <si>
    <t>Factorise Linear</t>
  </si>
  <si>
    <t>Enlargement</t>
  </si>
  <si>
    <t>Isometric Drawing</t>
  </si>
  <si>
    <t>Surface Area</t>
  </si>
  <si>
    <t>Speed, Distance, Time</t>
  </si>
  <si>
    <t>Area of a Trapezium</t>
  </si>
  <si>
    <t>Substitution</t>
  </si>
  <si>
    <t>Dividing Using Mixed Numbers</t>
  </si>
  <si>
    <t>Powers of 5</t>
  </si>
  <si>
    <t>Volume of a Cylinder</t>
  </si>
  <si>
    <t>Plotting Quadratics</t>
  </si>
  <si>
    <t>Angle Facts</t>
  </si>
  <si>
    <t>Congruency</t>
  </si>
  <si>
    <t>Factorising Quadratics</t>
  </si>
  <si>
    <t>6bi</t>
  </si>
  <si>
    <t>6bii</t>
  </si>
  <si>
    <t>10di</t>
  </si>
  <si>
    <t>10dii</t>
  </si>
  <si>
    <t>12a</t>
  </si>
  <si>
    <t>12b</t>
  </si>
  <si>
    <t>13ci</t>
  </si>
  <si>
    <t>13cii</t>
  </si>
  <si>
    <t>13ciii</t>
  </si>
  <si>
    <t>14c</t>
  </si>
  <si>
    <t>16bi</t>
  </si>
  <si>
    <t>16bii</t>
  </si>
  <si>
    <t>Converting Measures</t>
  </si>
  <si>
    <t>Rotation</t>
  </si>
  <si>
    <t>Angles in a Quadrilateral</t>
  </si>
  <si>
    <t>Area of a Circle</t>
  </si>
  <si>
    <t>Converting Metric Units</t>
  </si>
  <si>
    <t>Area of a Rectangle</t>
  </si>
  <si>
    <t>Mean from a Frequency Table</t>
  </si>
  <si>
    <t>Expressions</t>
  </si>
  <si>
    <t>Distance-Time Graphs</t>
  </si>
  <si>
    <t>Fractions of Amounts</t>
  </si>
  <si>
    <t>Money Problems</t>
  </si>
  <si>
    <t>Scatter Graphs</t>
  </si>
  <si>
    <t>Percentage Change</t>
  </si>
  <si>
    <t>Reciprocal</t>
  </si>
  <si>
    <t>Use of a Calculator</t>
  </si>
  <si>
    <t>Percentage Decrease</t>
  </si>
  <si>
    <t>Reverse Percentages</t>
  </si>
  <si>
    <t>Constructions</t>
  </si>
  <si>
    <t>Frequency Polygon</t>
  </si>
  <si>
    <t>Median from Grouped Frequency</t>
  </si>
  <si>
    <t>Trigonometry</t>
  </si>
  <si>
    <t>Density, Mass and Volume</t>
  </si>
  <si>
    <t>Tree Diagrams</t>
  </si>
  <si>
    <t>Inequalities and Regions</t>
  </si>
  <si>
    <t>/</t>
  </si>
  <si>
    <t>Marks</t>
  </si>
  <si>
    <t>Grade Boundaries</t>
  </si>
  <si>
    <t>B</t>
  </si>
  <si>
    <t>C</t>
  </si>
  <si>
    <t>D</t>
  </si>
  <si>
    <t>E</t>
  </si>
  <si>
    <t>F</t>
  </si>
  <si>
    <t>G</t>
  </si>
  <si>
    <t>ENTER SURNAME</t>
  </si>
  <si>
    <r>
      <rPr>
        <b/>
        <sz val="12"/>
        <color theme="1"/>
        <rFont val="Calibri"/>
        <family val="2"/>
        <scheme val="minor"/>
      </rPr>
      <t>P</t>
    </r>
    <r>
      <rPr>
        <sz val="12"/>
        <color theme="1"/>
        <rFont val="Calibri"/>
        <family val="2"/>
        <scheme val="minor"/>
      </rPr>
      <t xml:space="preserve">ositives: Green, </t>
    </r>
    <r>
      <rPr>
        <b/>
        <sz val="12"/>
        <color theme="1"/>
        <rFont val="Calibri"/>
        <family val="2"/>
        <scheme val="minor"/>
      </rPr>
      <t>I</t>
    </r>
    <r>
      <rPr>
        <sz val="12"/>
        <color theme="1"/>
        <rFont val="Calibri"/>
        <family val="2"/>
        <scheme val="minor"/>
      </rPr>
      <t xml:space="preserve">mprovements: Yellow, </t>
    </r>
    <r>
      <rPr>
        <b/>
        <sz val="12"/>
        <color theme="1"/>
        <rFont val="Calibri"/>
        <family val="2"/>
        <scheme val="minor"/>
      </rPr>
      <t>N</t>
    </r>
    <r>
      <rPr>
        <sz val="12"/>
        <color theme="1"/>
        <rFont val="Calibri"/>
        <family val="2"/>
        <scheme val="minor"/>
      </rPr>
      <t>ext Steps: Watch the clip on http://vle.mathswatch.co.uk to revise your understanding of the topics.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</si>
</sst>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sz val="6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1" xfId="0" applyBorder="1"/>
    <xf numFmtId="0" fontId="0" fillId="0" borderId="0" xfId="0" applyFont="1" applyFill="1" applyAlignment="1"/>
    <xf numFmtId="0" fontId="3" fillId="0" borderId="0" xfId="0" applyFont="1" applyAlignment="1"/>
    <xf numFmtId="0" fontId="0" fillId="0" borderId="0" xfId="0" applyFont="1" applyFill="1"/>
    <xf numFmtId="0" fontId="3" fillId="0" borderId="0" xfId="0" applyFont="1" applyBorder="1" applyAlignment="1">
      <alignment horizontal="center"/>
    </xf>
    <xf numFmtId="0" fontId="0" fillId="0" borderId="1" xfId="0" applyBorder="1" applyAlignment="1"/>
    <xf numFmtId="0" fontId="0" fillId="0" borderId="0" xfId="0" applyFont="1" applyFill="1" applyAlignment="1">
      <alignment horizontal="center" vertical="center"/>
    </xf>
    <xf numFmtId="0" fontId="0" fillId="0" borderId="0" xfId="0" applyAlignment="1"/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0" fillId="2" borderId="0" xfId="0" applyFont="1" applyFill="1"/>
    <xf numFmtId="0" fontId="0" fillId="2" borderId="0" xfId="0" applyFont="1" applyFill="1" applyAlignment="1">
      <alignment textRotation="90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 applyFill="1"/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7" fontId="0" fillId="2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9"/>
  <sheetViews>
    <sheetView zoomScale="69" zoomScaleNormal="69" workbookViewId="0">
      <selection activeCell="C19" sqref="C19"/>
    </sheetView>
  </sheetViews>
  <sheetFormatPr defaultRowHeight="15" x14ac:dyDescent="0.25"/>
  <cols>
    <col min="1" max="1" width="19" style="1" bestFit="1" customWidth="1"/>
    <col min="2" max="2" width="13.5703125" style="1" bestFit="1" customWidth="1"/>
    <col min="3" max="55" width="4.28515625" style="1" customWidth="1"/>
    <col min="56" max="16384" width="9.140625" style="1"/>
  </cols>
  <sheetData>
    <row r="1" spans="1:56" ht="211.5" customHeight="1" x14ac:dyDescent="0.25">
      <c r="A1" s="22"/>
      <c r="B1" s="22"/>
      <c r="C1" s="23" t="s">
        <v>83</v>
      </c>
      <c r="D1" s="23" t="s">
        <v>83</v>
      </c>
      <c r="E1" s="23" t="s">
        <v>83</v>
      </c>
      <c r="F1" s="23" t="s">
        <v>84</v>
      </c>
      <c r="G1" s="23" t="s">
        <v>84</v>
      </c>
      <c r="H1" s="23" t="s">
        <v>85</v>
      </c>
      <c r="I1" s="23" t="s">
        <v>85</v>
      </c>
      <c r="J1" s="23" t="s">
        <v>86</v>
      </c>
      <c r="K1" s="23" t="s">
        <v>87</v>
      </c>
      <c r="L1" s="23" t="s">
        <v>87</v>
      </c>
      <c r="M1" s="23" t="s">
        <v>87</v>
      </c>
      <c r="N1" s="23" t="s">
        <v>88</v>
      </c>
      <c r="O1" s="23" t="s">
        <v>88</v>
      </c>
      <c r="P1" s="23" t="s">
        <v>88</v>
      </c>
      <c r="Q1" s="23" t="s">
        <v>88</v>
      </c>
      <c r="R1" s="23" t="s">
        <v>88</v>
      </c>
      <c r="S1" s="23" t="s">
        <v>89</v>
      </c>
      <c r="T1" s="23" t="s">
        <v>89</v>
      </c>
      <c r="U1" s="23" t="s">
        <v>90</v>
      </c>
      <c r="V1" s="23" t="s">
        <v>90</v>
      </c>
      <c r="W1" s="23" t="s">
        <v>91</v>
      </c>
      <c r="X1" s="23" t="s">
        <v>92</v>
      </c>
      <c r="Y1" s="23" t="s">
        <v>92</v>
      </c>
      <c r="Z1" s="23" t="s">
        <v>42</v>
      </c>
      <c r="AA1" s="23" t="s">
        <v>42</v>
      </c>
      <c r="AB1" s="23" t="s">
        <v>42</v>
      </c>
      <c r="AC1" s="23" t="s">
        <v>93</v>
      </c>
      <c r="AD1" s="23" t="s">
        <v>94</v>
      </c>
      <c r="AE1" s="23" t="s">
        <v>95</v>
      </c>
      <c r="AF1" s="23" t="s">
        <v>96</v>
      </c>
      <c r="AG1" s="23" t="s">
        <v>97</v>
      </c>
      <c r="AH1" s="23" t="s">
        <v>97</v>
      </c>
      <c r="AI1" s="23" t="s">
        <v>98</v>
      </c>
      <c r="AJ1" s="23" t="s">
        <v>99</v>
      </c>
      <c r="AK1" s="23" t="s">
        <v>99</v>
      </c>
      <c r="AL1" s="23" t="s">
        <v>99</v>
      </c>
      <c r="AM1" s="23" t="s">
        <v>45</v>
      </c>
      <c r="AN1" s="23" t="s">
        <v>100</v>
      </c>
      <c r="AO1" s="23" t="s">
        <v>101</v>
      </c>
      <c r="AP1" s="23" t="s">
        <v>101</v>
      </c>
      <c r="AQ1" s="23" t="s">
        <v>39</v>
      </c>
      <c r="AR1" s="23" t="s">
        <v>102</v>
      </c>
      <c r="AS1" s="23" t="s">
        <v>103</v>
      </c>
      <c r="AT1" s="23" t="s">
        <v>41</v>
      </c>
      <c r="AU1" s="23" t="s">
        <v>41</v>
      </c>
      <c r="AV1" s="23" t="s">
        <v>47</v>
      </c>
      <c r="AW1" s="23" t="s">
        <v>47</v>
      </c>
      <c r="AX1" s="23" t="s">
        <v>37</v>
      </c>
      <c r="AY1" s="23" t="s">
        <v>37</v>
      </c>
      <c r="AZ1" s="23" t="s">
        <v>43</v>
      </c>
      <c r="BA1" s="23" t="s">
        <v>104</v>
      </c>
      <c r="BB1" s="23" t="s">
        <v>46</v>
      </c>
      <c r="BC1" s="23" t="s">
        <v>46</v>
      </c>
      <c r="BD1" s="22"/>
    </row>
    <row r="2" spans="1:56" x14ac:dyDescent="0.25">
      <c r="A2" s="22" t="s">
        <v>0</v>
      </c>
      <c r="B2" s="22" t="s">
        <v>1</v>
      </c>
      <c r="C2" s="24" t="s">
        <v>49</v>
      </c>
      <c r="D2" s="24" t="s">
        <v>50</v>
      </c>
      <c r="E2" s="24" t="s">
        <v>51</v>
      </c>
      <c r="F2" s="24" t="s">
        <v>29</v>
      </c>
      <c r="G2" s="24" t="s">
        <v>30</v>
      </c>
      <c r="H2" s="24" t="s">
        <v>2</v>
      </c>
      <c r="I2" s="24" t="s">
        <v>3</v>
      </c>
      <c r="J2" s="24">
        <v>3</v>
      </c>
      <c r="K2" s="24" t="s">
        <v>54</v>
      </c>
      <c r="L2" s="24" t="s">
        <v>55</v>
      </c>
      <c r="M2" s="24" t="s">
        <v>56</v>
      </c>
      <c r="N2" s="24" t="s">
        <v>5</v>
      </c>
      <c r="O2" s="24" t="s">
        <v>6</v>
      </c>
      <c r="P2" s="24" t="s">
        <v>58</v>
      </c>
      <c r="Q2" s="24" t="s">
        <v>59</v>
      </c>
      <c r="R2" s="24" t="s">
        <v>57</v>
      </c>
      <c r="S2" s="24" t="s">
        <v>24</v>
      </c>
      <c r="T2" s="24" t="s">
        <v>25</v>
      </c>
      <c r="U2" s="24" t="s">
        <v>19</v>
      </c>
      <c r="V2" s="24" t="s">
        <v>20</v>
      </c>
      <c r="W2" s="24" t="s">
        <v>36</v>
      </c>
      <c r="X2" s="24" t="s">
        <v>21</v>
      </c>
      <c r="Y2" s="24" t="s">
        <v>22</v>
      </c>
      <c r="Z2" s="24" t="s">
        <v>60</v>
      </c>
      <c r="AA2" s="24" t="s">
        <v>61</v>
      </c>
      <c r="AB2" s="24" t="s">
        <v>32</v>
      </c>
      <c r="AC2" s="24" t="s">
        <v>62</v>
      </c>
      <c r="AD2" s="24" t="s">
        <v>63</v>
      </c>
      <c r="AE2" s="24">
        <v>12</v>
      </c>
      <c r="AF2" s="24">
        <v>13</v>
      </c>
      <c r="AG2" s="24" t="s">
        <v>64</v>
      </c>
      <c r="AH2" s="24" t="s">
        <v>65</v>
      </c>
      <c r="AI2" s="24">
        <v>15</v>
      </c>
      <c r="AJ2" s="24" t="s">
        <v>66</v>
      </c>
      <c r="AK2" s="24" t="s">
        <v>67</v>
      </c>
      <c r="AL2" s="24" t="s">
        <v>68</v>
      </c>
      <c r="AM2" s="24">
        <v>16</v>
      </c>
      <c r="AN2" s="24">
        <v>17</v>
      </c>
      <c r="AO2" s="24" t="s">
        <v>69</v>
      </c>
      <c r="AP2" s="24" t="s">
        <v>70</v>
      </c>
      <c r="AQ2" s="24" t="s">
        <v>71</v>
      </c>
      <c r="AR2" s="24" t="s">
        <v>28</v>
      </c>
      <c r="AS2" s="24" t="s">
        <v>72</v>
      </c>
      <c r="AT2" s="24" t="s">
        <v>73</v>
      </c>
      <c r="AU2" s="24" t="s">
        <v>74</v>
      </c>
      <c r="AV2" s="24" t="s">
        <v>75</v>
      </c>
      <c r="AW2" s="24" t="s">
        <v>76</v>
      </c>
      <c r="AX2" s="24" t="s">
        <v>77</v>
      </c>
      <c r="AY2" s="24" t="s">
        <v>78</v>
      </c>
      <c r="AZ2" s="24" t="s">
        <v>79</v>
      </c>
      <c r="BA2" s="24" t="s">
        <v>80</v>
      </c>
      <c r="BB2" s="24" t="s">
        <v>81</v>
      </c>
      <c r="BC2" s="24" t="s">
        <v>82</v>
      </c>
      <c r="BD2" s="24" t="s">
        <v>4</v>
      </c>
    </row>
    <row r="3" spans="1:56" x14ac:dyDescent="0.25">
      <c r="A3" s="22"/>
      <c r="B3" s="22"/>
      <c r="C3" s="24">
        <v>1</v>
      </c>
      <c r="D3" s="24">
        <v>1</v>
      </c>
      <c r="E3" s="24">
        <v>2</v>
      </c>
      <c r="F3" s="24">
        <v>1</v>
      </c>
      <c r="G3" s="24">
        <v>2</v>
      </c>
      <c r="H3" s="24">
        <v>2</v>
      </c>
      <c r="I3" s="24">
        <v>1</v>
      </c>
      <c r="J3" s="24">
        <v>4</v>
      </c>
      <c r="K3" s="24">
        <v>2</v>
      </c>
      <c r="L3" s="24">
        <v>2</v>
      </c>
      <c r="M3" s="24">
        <v>1</v>
      </c>
      <c r="N3" s="24">
        <v>1</v>
      </c>
      <c r="O3" s="24">
        <v>1</v>
      </c>
      <c r="P3" s="24">
        <v>1</v>
      </c>
      <c r="Q3" s="24">
        <v>1</v>
      </c>
      <c r="R3" s="24">
        <v>1</v>
      </c>
      <c r="S3" s="24">
        <v>1</v>
      </c>
      <c r="T3" s="24">
        <v>2</v>
      </c>
      <c r="U3" s="24">
        <v>1</v>
      </c>
      <c r="V3" s="24">
        <v>1</v>
      </c>
      <c r="W3" s="24">
        <v>1</v>
      </c>
      <c r="X3" s="24">
        <v>1</v>
      </c>
      <c r="Y3" s="24">
        <v>2</v>
      </c>
      <c r="Z3" s="24">
        <v>1</v>
      </c>
      <c r="AA3" s="24">
        <v>2</v>
      </c>
      <c r="AB3" s="24">
        <v>4</v>
      </c>
      <c r="AC3" s="24">
        <v>3</v>
      </c>
      <c r="AD3" s="24">
        <v>3</v>
      </c>
      <c r="AE3" s="24">
        <v>3</v>
      </c>
      <c r="AF3" s="24">
        <v>2</v>
      </c>
      <c r="AG3" s="24">
        <v>2</v>
      </c>
      <c r="AH3" s="24">
        <v>2</v>
      </c>
      <c r="AI3" s="24">
        <v>3</v>
      </c>
      <c r="AJ3" s="24">
        <v>1</v>
      </c>
      <c r="AK3" s="24">
        <v>2</v>
      </c>
      <c r="AL3" s="24">
        <v>2</v>
      </c>
      <c r="AM3" s="24">
        <v>3</v>
      </c>
      <c r="AN3" s="24">
        <v>3</v>
      </c>
      <c r="AO3" s="24">
        <v>1</v>
      </c>
      <c r="AP3" s="24">
        <v>2</v>
      </c>
      <c r="AQ3" s="24">
        <v>1</v>
      </c>
      <c r="AR3" s="24">
        <v>3</v>
      </c>
      <c r="AS3" s="24">
        <v>1</v>
      </c>
      <c r="AT3" s="24">
        <v>2</v>
      </c>
      <c r="AU3" s="24">
        <v>2</v>
      </c>
      <c r="AV3" s="24">
        <v>1</v>
      </c>
      <c r="AW3" s="24">
        <v>1</v>
      </c>
      <c r="AX3" s="24">
        <v>4</v>
      </c>
      <c r="AY3" s="24">
        <v>1</v>
      </c>
      <c r="AZ3" s="24">
        <v>3</v>
      </c>
      <c r="BA3" s="24">
        <v>2</v>
      </c>
      <c r="BB3" s="24">
        <v>2</v>
      </c>
      <c r="BC3" s="24">
        <v>2</v>
      </c>
      <c r="BD3" s="24">
        <f>SUM(C3:BC3)</f>
        <v>97</v>
      </c>
    </row>
    <row r="4" spans="1:56" x14ac:dyDescent="0.25">
      <c r="BD4" s="24">
        <f>SUM(C4:BC4)</f>
        <v>0</v>
      </c>
    </row>
    <row r="5" spans="1:56" x14ac:dyDescent="0.25">
      <c r="A5" s="7"/>
      <c r="BD5" s="24">
        <f t="shared" ref="BD5:BD33" si="0">SUM(C5:BC5)</f>
        <v>0</v>
      </c>
    </row>
    <row r="6" spans="1:56" x14ac:dyDescent="0.25">
      <c r="A6" s="7"/>
      <c r="BD6" s="24">
        <f t="shared" si="0"/>
        <v>0</v>
      </c>
    </row>
    <row r="7" spans="1:56" x14ac:dyDescent="0.25">
      <c r="A7" s="7"/>
      <c r="BD7" s="24">
        <f t="shared" si="0"/>
        <v>0</v>
      </c>
    </row>
    <row r="8" spans="1:56" x14ac:dyDescent="0.25">
      <c r="A8" s="7"/>
      <c r="BD8" s="24">
        <f t="shared" si="0"/>
        <v>0</v>
      </c>
    </row>
    <row r="9" spans="1:56" x14ac:dyDescent="0.25">
      <c r="A9" s="7"/>
      <c r="BD9" s="24">
        <f t="shared" si="0"/>
        <v>0</v>
      </c>
    </row>
    <row r="10" spans="1:56" x14ac:dyDescent="0.25">
      <c r="A10" s="7"/>
      <c r="BD10" s="24">
        <f t="shared" si="0"/>
        <v>0</v>
      </c>
    </row>
    <row r="11" spans="1:56" x14ac:dyDescent="0.25">
      <c r="A11" s="7"/>
      <c r="BD11" s="24">
        <f t="shared" si="0"/>
        <v>0</v>
      </c>
    </row>
    <row r="12" spans="1:56" x14ac:dyDescent="0.25">
      <c r="A12" s="7"/>
      <c r="BD12" s="24">
        <f t="shared" si="0"/>
        <v>0</v>
      </c>
    </row>
    <row r="13" spans="1:56" x14ac:dyDescent="0.25">
      <c r="A13" s="7"/>
      <c r="BD13" s="24">
        <f t="shared" si="0"/>
        <v>0</v>
      </c>
    </row>
    <row r="14" spans="1:56" x14ac:dyDescent="0.25">
      <c r="A14" s="7"/>
      <c r="BD14" s="24">
        <f t="shared" si="0"/>
        <v>0</v>
      </c>
    </row>
    <row r="15" spans="1:56" x14ac:dyDescent="0.25">
      <c r="A15" s="7"/>
      <c r="BD15" s="24">
        <f t="shared" si="0"/>
        <v>0</v>
      </c>
    </row>
    <row r="16" spans="1:56" x14ac:dyDescent="0.25">
      <c r="A16" s="7"/>
      <c r="BD16" s="24">
        <f t="shared" si="0"/>
        <v>0</v>
      </c>
    </row>
    <row r="17" spans="1:56" x14ac:dyDescent="0.25">
      <c r="A17" s="7"/>
      <c r="BD17" s="24">
        <f t="shared" si="0"/>
        <v>0</v>
      </c>
    </row>
    <row r="18" spans="1:56" x14ac:dyDescent="0.25">
      <c r="A18" s="7"/>
      <c r="BD18" s="24">
        <f t="shared" si="0"/>
        <v>0</v>
      </c>
    </row>
    <row r="19" spans="1:56" x14ac:dyDescent="0.25">
      <c r="A19" s="7"/>
      <c r="BD19" s="24">
        <f t="shared" si="0"/>
        <v>0</v>
      </c>
    </row>
    <row r="20" spans="1:56" x14ac:dyDescent="0.25">
      <c r="A20" s="7"/>
      <c r="BD20" s="24">
        <f t="shared" si="0"/>
        <v>0</v>
      </c>
    </row>
    <row r="21" spans="1:56" x14ac:dyDescent="0.25">
      <c r="A21" s="7"/>
      <c r="BD21" s="24">
        <f t="shared" si="0"/>
        <v>0</v>
      </c>
    </row>
    <row r="22" spans="1:56" x14ac:dyDescent="0.25">
      <c r="A22" s="7"/>
      <c r="BD22" s="24">
        <f t="shared" si="0"/>
        <v>0</v>
      </c>
    </row>
    <row r="23" spans="1:56" x14ac:dyDescent="0.25">
      <c r="A23" s="7"/>
      <c r="BD23" s="24">
        <f t="shared" si="0"/>
        <v>0</v>
      </c>
    </row>
    <row r="24" spans="1:56" x14ac:dyDescent="0.25">
      <c r="A24" s="7"/>
      <c r="BD24" s="24">
        <f t="shared" si="0"/>
        <v>0</v>
      </c>
    </row>
    <row r="25" spans="1:56" x14ac:dyDescent="0.25">
      <c r="A25" s="7"/>
      <c r="BD25" s="24">
        <f t="shared" si="0"/>
        <v>0</v>
      </c>
    </row>
    <row r="26" spans="1:56" x14ac:dyDescent="0.25">
      <c r="A26" s="7"/>
      <c r="BD26" s="24">
        <f t="shared" si="0"/>
        <v>0</v>
      </c>
    </row>
    <row r="27" spans="1:56" x14ac:dyDescent="0.25">
      <c r="A27" s="7"/>
      <c r="BD27" s="24">
        <f t="shared" si="0"/>
        <v>0</v>
      </c>
    </row>
    <row r="28" spans="1:56" x14ac:dyDescent="0.25">
      <c r="A28" s="7"/>
      <c r="BD28" s="24">
        <f t="shared" si="0"/>
        <v>0</v>
      </c>
    </row>
    <row r="29" spans="1:56" x14ac:dyDescent="0.25">
      <c r="A29" s="7"/>
      <c r="BD29" s="24">
        <f t="shared" si="0"/>
        <v>0</v>
      </c>
    </row>
    <row r="30" spans="1:56" x14ac:dyDescent="0.25">
      <c r="A30" s="7"/>
      <c r="BD30" s="24">
        <f t="shared" si="0"/>
        <v>0</v>
      </c>
    </row>
    <row r="31" spans="1:56" x14ac:dyDescent="0.25">
      <c r="A31" s="7"/>
      <c r="BD31" s="24">
        <f t="shared" si="0"/>
        <v>0</v>
      </c>
    </row>
    <row r="32" spans="1:56" x14ac:dyDescent="0.25">
      <c r="A32" s="7"/>
      <c r="BD32" s="24">
        <f t="shared" si="0"/>
        <v>0</v>
      </c>
    </row>
    <row r="33" spans="1:56" x14ac:dyDescent="0.25">
      <c r="A33" s="7"/>
      <c r="BD33" s="24">
        <f t="shared" si="0"/>
        <v>0</v>
      </c>
    </row>
    <row r="34" spans="1:56" x14ac:dyDescent="0.25">
      <c r="A34" s="22"/>
      <c r="B34" s="22"/>
      <c r="C34" s="22" t="e">
        <f t="shared" ref="C34:BC34" si="1">((SUM(C4:C33)/COUNT(C4:C33))/C3)*100</f>
        <v>#DIV/0!</v>
      </c>
      <c r="D34" s="22" t="e">
        <f t="shared" si="1"/>
        <v>#DIV/0!</v>
      </c>
      <c r="E34" s="22" t="e">
        <f t="shared" si="1"/>
        <v>#DIV/0!</v>
      </c>
      <c r="F34" s="22" t="e">
        <f t="shared" si="1"/>
        <v>#DIV/0!</v>
      </c>
      <c r="G34" s="22" t="e">
        <f t="shared" si="1"/>
        <v>#DIV/0!</v>
      </c>
      <c r="H34" s="22" t="e">
        <f t="shared" si="1"/>
        <v>#DIV/0!</v>
      </c>
      <c r="I34" s="22" t="e">
        <f t="shared" si="1"/>
        <v>#DIV/0!</v>
      </c>
      <c r="J34" s="22" t="e">
        <f t="shared" si="1"/>
        <v>#DIV/0!</v>
      </c>
      <c r="K34" s="22" t="e">
        <f t="shared" si="1"/>
        <v>#DIV/0!</v>
      </c>
      <c r="L34" s="22" t="e">
        <f t="shared" si="1"/>
        <v>#DIV/0!</v>
      </c>
      <c r="M34" s="22" t="e">
        <f t="shared" si="1"/>
        <v>#DIV/0!</v>
      </c>
      <c r="N34" s="22" t="e">
        <f t="shared" si="1"/>
        <v>#DIV/0!</v>
      </c>
      <c r="O34" s="22" t="e">
        <f t="shared" si="1"/>
        <v>#DIV/0!</v>
      </c>
      <c r="P34" s="22" t="e">
        <f t="shared" si="1"/>
        <v>#DIV/0!</v>
      </c>
      <c r="Q34" s="22" t="e">
        <f t="shared" si="1"/>
        <v>#DIV/0!</v>
      </c>
      <c r="R34" s="22" t="e">
        <f t="shared" si="1"/>
        <v>#DIV/0!</v>
      </c>
      <c r="S34" s="22" t="e">
        <f t="shared" si="1"/>
        <v>#DIV/0!</v>
      </c>
      <c r="T34" s="22" t="e">
        <f t="shared" si="1"/>
        <v>#DIV/0!</v>
      </c>
      <c r="U34" s="22" t="e">
        <f t="shared" si="1"/>
        <v>#DIV/0!</v>
      </c>
      <c r="V34" s="22" t="e">
        <f t="shared" si="1"/>
        <v>#DIV/0!</v>
      </c>
      <c r="W34" s="22" t="e">
        <f t="shared" si="1"/>
        <v>#DIV/0!</v>
      </c>
      <c r="X34" s="22" t="e">
        <f t="shared" si="1"/>
        <v>#DIV/0!</v>
      </c>
      <c r="Y34" s="22" t="e">
        <f t="shared" si="1"/>
        <v>#DIV/0!</v>
      </c>
      <c r="Z34" s="22" t="e">
        <f t="shared" si="1"/>
        <v>#DIV/0!</v>
      </c>
      <c r="AA34" s="22" t="e">
        <f t="shared" si="1"/>
        <v>#DIV/0!</v>
      </c>
      <c r="AB34" s="22" t="e">
        <f t="shared" si="1"/>
        <v>#DIV/0!</v>
      </c>
      <c r="AC34" s="22" t="e">
        <f t="shared" si="1"/>
        <v>#DIV/0!</v>
      </c>
      <c r="AD34" s="22" t="e">
        <f t="shared" si="1"/>
        <v>#DIV/0!</v>
      </c>
      <c r="AE34" s="22" t="e">
        <f t="shared" si="1"/>
        <v>#DIV/0!</v>
      </c>
      <c r="AF34" s="22" t="e">
        <f t="shared" si="1"/>
        <v>#DIV/0!</v>
      </c>
      <c r="AG34" s="22" t="e">
        <f t="shared" si="1"/>
        <v>#DIV/0!</v>
      </c>
      <c r="AH34" s="22" t="e">
        <f t="shared" si="1"/>
        <v>#DIV/0!</v>
      </c>
      <c r="AI34" s="22" t="e">
        <f t="shared" si="1"/>
        <v>#DIV/0!</v>
      </c>
      <c r="AJ34" s="22" t="e">
        <f t="shared" si="1"/>
        <v>#DIV/0!</v>
      </c>
      <c r="AK34" s="22" t="e">
        <f t="shared" si="1"/>
        <v>#DIV/0!</v>
      </c>
      <c r="AL34" s="22" t="e">
        <f t="shared" si="1"/>
        <v>#DIV/0!</v>
      </c>
      <c r="AM34" s="22" t="e">
        <f t="shared" si="1"/>
        <v>#DIV/0!</v>
      </c>
      <c r="AN34" s="22" t="e">
        <f t="shared" si="1"/>
        <v>#DIV/0!</v>
      </c>
      <c r="AO34" s="22" t="e">
        <f t="shared" si="1"/>
        <v>#DIV/0!</v>
      </c>
      <c r="AP34" s="22" t="e">
        <f t="shared" si="1"/>
        <v>#DIV/0!</v>
      </c>
      <c r="AQ34" s="22" t="e">
        <f t="shared" si="1"/>
        <v>#DIV/0!</v>
      </c>
      <c r="AR34" s="22" t="e">
        <f t="shared" si="1"/>
        <v>#DIV/0!</v>
      </c>
      <c r="AS34" s="22" t="e">
        <f t="shared" si="1"/>
        <v>#DIV/0!</v>
      </c>
      <c r="AT34" s="22" t="e">
        <f t="shared" si="1"/>
        <v>#DIV/0!</v>
      </c>
      <c r="AU34" s="22" t="e">
        <f t="shared" si="1"/>
        <v>#DIV/0!</v>
      </c>
      <c r="AV34" s="22" t="e">
        <f t="shared" si="1"/>
        <v>#DIV/0!</v>
      </c>
      <c r="AW34" s="22" t="e">
        <f t="shared" si="1"/>
        <v>#DIV/0!</v>
      </c>
      <c r="AX34" s="22" t="e">
        <f t="shared" si="1"/>
        <v>#DIV/0!</v>
      </c>
      <c r="AY34" s="22" t="e">
        <f t="shared" si="1"/>
        <v>#DIV/0!</v>
      </c>
      <c r="AZ34" s="22" t="e">
        <f t="shared" si="1"/>
        <v>#DIV/0!</v>
      </c>
      <c r="BA34" s="22" t="e">
        <f t="shared" si="1"/>
        <v>#DIV/0!</v>
      </c>
      <c r="BB34" s="22" t="e">
        <f t="shared" si="1"/>
        <v>#DIV/0!</v>
      </c>
      <c r="BC34" s="22" t="e">
        <f t="shared" si="1"/>
        <v>#DIV/0!</v>
      </c>
      <c r="BD34" s="24"/>
    </row>
    <row r="35" spans="1:56" x14ac:dyDescent="0.25">
      <c r="BD35" s="2"/>
    </row>
    <row r="36" spans="1:56" x14ac:dyDescent="0.25">
      <c r="BD36" s="2"/>
    </row>
    <row r="37" spans="1:56" x14ac:dyDescent="0.25">
      <c r="BD37" s="2"/>
    </row>
    <row r="38" spans="1:56" x14ac:dyDescent="0.25">
      <c r="BD38" s="2"/>
    </row>
    <row r="39" spans="1:56" x14ac:dyDescent="0.25">
      <c r="BD39" s="2"/>
    </row>
  </sheetData>
  <conditionalFormatting sqref="C34:BC34">
    <cfRule type="colorScale" priority="1">
      <colorScale>
        <cfvo type="num" val="40"/>
        <cfvo type="num" val="55"/>
        <cfvo type="num" val="70"/>
        <color rgb="FFFF0000"/>
        <color rgb="FFFFFF00"/>
        <color rgb="FF00B050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9"/>
  <sheetViews>
    <sheetView zoomScale="63" zoomScaleNormal="63" workbookViewId="0">
      <selection activeCell="C4" sqref="C4:BC4"/>
    </sheetView>
  </sheetViews>
  <sheetFormatPr defaultRowHeight="15" x14ac:dyDescent="0.25"/>
  <cols>
    <col min="1" max="1" width="19" style="1" bestFit="1" customWidth="1"/>
    <col min="2" max="2" width="12.85546875" style="1" bestFit="1" customWidth="1"/>
    <col min="3" max="55" width="4.28515625" style="1" customWidth="1"/>
    <col min="56" max="16384" width="9.140625" style="1"/>
  </cols>
  <sheetData>
    <row r="1" spans="1:56" ht="260.25" customHeight="1" x14ac:dyDescent="0.25">
      <c r="A1" s="22"/>
      <c r="B1" s="22"/>
      <c r="C1" s="23" t="s">
        <v>117</v>
      </c>
      <c r="D1" s="23" t="s">
        <v>117</v>
      </c>
      <c r="E1" s="23" t="s">
        <v>48</v>
      </c>
      <c r="F1" s="23" t="s">
        <v>48</v>
      </c>
      <c r="G1" s="23" t="s">
        <v>44</v>
      </c>
      <c r="H1" s="23" t="s">
        <v>44</v>
      </c>
      <c r="I1" s="23" t="s">
        <v>118</v>
      </c>
      <c r="J1" s="23" t="s">
        <v>119</v>
      </c>
      <c r="K1" s="23" t="s">
        <v>120</v>
      </c>
      <c r="L1" s="23" t="s">
        <v>121</v>
      </c>
      <c r="M1" s="23" t="s">
        <v>122</v>
      </c>
      <c r="N1" s="23" t="s">
        <v>38</v>
      </c>
      <c r="O1" s="23" t="s">
        <v>38</v>
      </c>
      <c r="P1" s="23" t="s">
        <v>123</v>
      </c>
      <c r="Q1" s="23" t="s">
        <v>37</v>
      </c>
      <c r="R1" s="23" t="s">
        <v>124</v>
      </c>
      <c r="S1" s="23" t="s">
        <v>125</v>
      </c>
      <c r="T1" s="23" t="s">
        <v>125</v>
      </c>
      <c r="U1" s="23" t="s">
        <v>125</v>
      </c>
      <c r="V1" s="23" t="s">
        <v>125</v>
      </c>
      <c r="W1" s="23" t="s">
        <v>125</v>
      </c>
      <c r="X1" s="23" t="s">
        <v>126</v>
      </c>
      <c r="Y1" s="23" t="s">
        <v>127</v>
      </c>
      <c r="Z1" s="23" t="s">
        <v>127</v>
      </c>
      <c r="AA1" s="23" t="s">
        <v>90</v>
      </c>
      <c r="AB1" s="23" t="s">
        <v>97</v>
      </c>
      <c r="AC1" s="23" t="s">
        <v>42</v>
      </c>
      <c r="AD1" s="23" t="s">
        <v>42</v>
      </c>
      <c r="AE1" s="23" t="s">
        <v>42</v>
      </c>
      <c r="AF1" s="23" t="s">
        <v>128</v>
      </c>
      <c r="AG1" s="23" t="s">
        <v>128</v>
      </c>
      <c r="AH1" s="23" t="s">
        <v>129</v>
      </c>
      <c r="AI1" s="23" t="s">
        <v>40</v>
      </c>
      <c r="AJ1" s="23" t="s">
        <v>130</v>
      </c>
      <c r="AK1" s="23" t="s">
        <v>131</v>
      </c>
      <c r="AL1" s="23" t="s">
        <v>131</v>
      </c>
      <c r="AM1" s="23" t="s">
        <v>132</v>
      </c>
      <c r="AN1" s="23" t="s">
        <v>133</v>
      </c>
      <c r="AO1" s="23" t="s">
        <v>134</v>
      </c>
      <c r="AP1" s="23" t="s">
        <v>134</v>
      </c>
      <c r="AQ1" s="23" t="s">
        <v>135</v>
      </c>
      <c r="AR1" s="23" t="s">
        <v>136</v>
      </c>
      <c r="AS1" s="23" t="s">
        <v>137</v>
      </c>
      <c r="AT1" s="23" t="s">
        <v>138</v>
      </c>
      <c r="AU1" s="23" t="s">
        <v>139</v>
      </c>
      <c r="AV1" s="23" t="s">
        <v>139</v>
      </c>
      <c r="AW1" s="23" t="s">
        <v>140</v>
      </c>
      <c r="AX1" s="23" t="s">
        <v>140</v>
      </c>
      <c r="AY1" s="23" t="s">
        <v>46</v>
      </c>
      <c r="AZ1" s="23" t="s">
        <v>46</v>
      </c>
      <c r="BA1" s="23"/>
      <c r="BB1" s="23"/>
      <c r="BC1" s="23"/>
      <c r="BD1" s="22"/>
    </row>
    <row r="2" spans="1:56" x14ac:dyDescent="0.25">
      <c r="A2" s="22" t="s">
        <v>0</v>
      </c>
      <c r="B2" s="22" t="s">
        <v>1</v>
      </c>
      <c r="C2" s="24" t="s">
        <v>49</v>
      </c>
      <c r="D2" s="24" t="s">
        <v>50</v>
      </c>
      <c r="E2" s="24" t="s">
        <v>29</v>
      </c>
      <c r="F2" s="24" t="s">
        <v>30</v>
      </c>
      <c r="G2" s="24" t="s">
        <v>52</v>
      </c>
      <c r="H2" s="24" t="s">
        <v>53</v>
      </c>
      <c r="I2" s="24">
        <v>4</v>
      </c>
      <c r="J2" s="24">
        <v>5</v>
      </c>
      <c r="K2" s="24" t="s">
        <v>5</v>
      </c>
      <c r="L2" s="24" t="s">
        <v>105</v>
      </c>
      <c r="M2" s="24" t="s">
        <v>106</v>
      </c>
      <c r="N2" s="24" t="s">
        <v>24</v>
      </c>
      <c r="O2" s="24" t="s">
        <v>25</v>
      </c>
      <c r="P2" s="24" t="s">
        <v>19</v>
      </c>
      <c r="Q2" s="24" t="s">
        <v>20</v>
      </c>
      <c r="R2" s="24">
        <v>9</v>
      </c>
      <c r="S2" s="24" t="s">
        <v>31</v>
      </c>
      <c r="T2" s="24" t="s">
        <v>32</v>
      </c>
      <c r="U2" s="24" t="s">
        <v>33</v>
      </c>
      <c r="V2" s="24" t="s">
        <v>107</v>
      </c>
      <c r="W2" s="24" t="s">
        <v>108</v>
      </c>
      <c r="X2" s="24">
        <v>11</v>
      </c>
      <c r="Y2" s="24" t="s">
        <v>109</v>
      </c>
      <c r="Z2" s="24" t="s">
        <v>110</v>
      </c>
      <c r="AA2" s="24" t="s">
        <v>34</v>
      </c>
      <c r="AB2" s="24" t="s">
        <v>35</v>
      </c>
      <c r="AC2" s="24" t="s">
        <v>111</v>
      </c>
      <c r="AD2" s="24" t="s">
        <v>112</v>
      </c>
      <c r="AE2" s="24" t="s">
        <v>113</v>
      </c>
      <c r="AF2" s="24" t="s">
        <v>64</v>
      </c>
      <c r="AG2" s="24" t="s">
        <v>65</v>
      </c>
      <c r="AH2" s="24" t="s">
        <v>114</v>
      </c>
      <c r="AI2" s="24">
        <v>15</v>
      </c>
      <c r="AJ2" s="24" t="s">
        <v>23</v>
      </c>
      <c r="AK2" s="24" t="s">
        <v>115</v>
      </c>
      <c r="AL2" s="24" t="s">
        <v>116</v>
      </c>
      <c r="AM2" s="24" t="s">
        <v>26</v>
      </c>
      <c r="AN2" s="24" t="s">
        <v>27</v>
      </c>
      <c r="AO2" s="24" t="s">
        <v>66</v>
      </c>
      <c r="AP2" s="24" t="s">
        <v>67</v>
      </c>
      <c r="AQ2" s="24" t="s">
        <v>69</v>
      </c>
      <c r="AR2" s="24" t="s">
        <v>70</v>
      </c>
      <c r="AS2" s="24">
        <v>20</v>
      </c>
      <c r="AT2" s="24">
        <v>21</v>
      </c>
      <c r="AU2" s="24" t="s">
        <v>77</v>
      </c>
      <c r="AV2" s="24" t="s">
        <v>78</v>
      </c>
      <c r="AW2" s="24" t="s">
        <v>79</v>
      </c>
      <c r="AX2" s="24" t="s">
        <v>80</v>
      </c>
      <c r="AY2" s="24" t="s">
        <v>81</v>
      </c>
      <c r="AZ2" s="24" t="s">
        <v>82</v>
      </c>
      <c r="BA2" s="24"/>
      <c r="BB2" s="24"/>
      <c r="BC2" s="24"/>
      <c r="BD2" s="24" t="s">
        <v>4</v>
      </c>
    </row>
    <row r="3" spans="1:56" x14ac:dyDescent="0.25">
      <c r="A3" s="22"/>
      <c r="B3" s="22"/>
      <c r="C3" s="24">
        <v>1</v>
      </c>
      <c r="D3" s="24">
        <v>2</v>
      </c>
      <c r="E3" s="24">
        <v>1</v>
      </c>
      <c r="F3" s="24">
        <v>1</v>
      </c>
      <c r="G3" s="24">
        <v>3</v>
      </c>
      <c r="H3" s="24">
        <v>1</v>
      </c>
      <c r="I3" s="24">
        <v>2</v>
      </c>
      <c r="J3" s="24">
        <v>3</v>
      </c>
      <c r="K3" s="24">
        <v>2</v>
      </c>
      <c r="L3" s="24">
        <v>1</v>
      </c>
      <c r="M3" s="24">
        <v>2</v>
      </c>
      <c r="N3" s="24">
        <v>1</v>
      </c>
      <c r="O3" s="24">
        <v>2</v>
      </c>
      <c r="P3" s="24">
        <v>3</v>
      </c>
      <c r="Q3" s="24">
        <v>2</v>
      </c>
      <c r="R3" s="24">
        <v>3</v>
      </c>
      <c r="S3" s="24">
        <v>1</v>
      </c>
      <c r="T3" s="24">
        <v>1</v>
      </c>
      <c r="U3" s="24">
        <v>2</v>
      </c>
      <c r="V3" s="24">
        <v>1</v>
      </c>
      <c r="W3" s="24">
        <v>1</v>
      </c>
      <c r="X3" s="24">
        <v>4</v>
      </c>
      <c r="Y3" s="24">
        <v>2</v>
      </c>
      <c r="Z3" s="24">
        <v>2</v>
      </c>
      <c r="AA3" s="24">
        <v>2</v>
      </c>
      <c r="AB3" s="24">
        <v>3</v>
      </c>
      <c r="AC3" s="24">
        <v>2</v>
      </c>
      <c r="AD3" s="24">
        <v>3</v>
      </c>
      <c r="AE3" s="24">
        <v>2</v>
      </c>
      <c r="AF3" s="24">
        <v>1</v>
      </c>
      <c r="AG3" s="24">
        <v>1</v>
      </c>
      <c r="AH3" s="24">
        <v>3</v>
      </c>
      <c r="AI3" s="24">
        <v>4</v>
      </c>
      <c r="AJ3" s="24">
        <v>1</v>
      </c>
      <c r="AK3" s="24">
        <v>1</v>
      </c>
      <c r="AL3" s="24">
        <v>1</v>
      </c>
      <c r="AM3" s="24">
        <v>3</v>
      </c>
      <c r="AN3" s="24">
        <v>3</v>
      </c>
      <c r="AO3" s="24">
        <v>3</v>
      </c>
      <c r="AP3" s="24">
        <v>2</v>
      </c>
      <c r="AQ3" s="24">
        <v>2</v>
      </c>
      <c r="AR3" s="24">
        <v>1</v>
      </c>
      <c r="AS3" s="24">
        <v>3</v>
      </c>
      <c r="AT3" s="24">
        <v>3</v>
      </c>
      <c r="AU3" s="24">
        <v>1</v>
      </c>
      <c r="AV3" s="24">
        <v>3</v>
      </c>
      <c r="AW3" s="24">
        <v>1</v>
      </c>
      <c r="AX3" s="24">
        <v>3</v>
      </c>
      <c r="AY3" s="24">
        <v>2</v>
      </c>
      <c r="AZ3" s="24">
        <v>2</v>
      </c>
      <c r="BA3" s="24"/>
      <c r="BB3" s="24"/>
      <c r="BC3" s="24"/>
      <c r="BD3" s="24">
        <f>SUM(C3:BC3)</f>
        <v>100</v>
      </c>
    </row>
    <row r="4" spans="1:56" x14ac:dyDescent="0.25">
      <c r="A4" s="22">
        <f>'Paper 1'!A4</f>
        <v>0</v>
      </c>
      <c r="B4" s="22">
        <f>'Paper 1'!B4</f>
        <v>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24">
        <f t="shared" ref="BD4:BD33" si="0">SUM(C4:BC4)</f>
        <v>0</v>
      </c>
    </row>
    <row r="5" spans="1:56" x14ac:dyDescent="0.25">
      <c r="A5" s="22">
        <f>'Paper 1'!A5</f>
        <v>0</v>
      </c>
      <c r="B5" s="22">
        <f>'Paper 1'!B5</f>
        <v>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24">
        <f t="shared" si="0"/>
        <v>0</v>
      </c>
    </row>
    <row r="6" spans="1:56" x14ac:dyDescent="0.25">
      <c r="A6" s="22">
        <f>'Paper 1'!A6</f>
        <v>0</v>
      </c>
      <c r="B6" s="22">
        <f>'Paper 1'!B6</f>
        <v>0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24">
        <f t="shared" si="0"/>
        <v>0</v>
      </c>
    </row>
    <row r="7" spans="1:56" x14ac:dyDescent="0.25">
      <c r="A7" s="22">
        <f>'Paper 1'!A7</f>
        <v>0</v>
      </c>
      <c r="B7" s="22">
        <f>'Paper 1'!B7</f>
        <v>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24">
        <f t="shared" si="0"/>
        <v>0</v>
      </c>
    </row>
    <row r="8" spans="1:56" x14ac:dyDescent="0.25">
      <c r="A8" s="22">
        <f>'Paper 1'!A8</f>
        <v>0</v>
      </c>
      <c r="B8" s="22">
        <f>'Paper 1'!B8</f>
        <v>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24">
        <f t="shared" si="0"/>
        <v>0</v>
      </c>
    </row>
    <row r="9" spans="1:56" x14ac:dyDescent="0.25">
      <c r="A9" s="22">
        <f>'Paper 1'!A9</f>
        <v>0</v>
      </c>
      <c r="B9" s="22">
        <f>'Paper 1'!B9</f>
        <v>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24">
        <f t="shared" si="0"/>
        <v>0</v>
      </c>
    </row>
    <row r="10" spans="1:56" x14ac:dyDescent="0.25">
      <c r="A10" s="22">
        <f>'Paper 1'!A10</f>
        <v>0</v>
      </c>
      <c r="B10" s="22">
        <f>'Paper 1'!B10</f>
        <v>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24">
        <f t="shared" si="0"/>
        <v>0</v>
      </c>
    </row>
    <row r="11" spans="1:56" x14ac:dyDescent="0.25">
      <c r="A11" s="22">
        <f>'Paper 1'!A11</f>
        <v>0</v>
      </c>
      <c r="B11" s="22">
        <f>'Paper 1'!B11</f>
        <v>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24">
        <f t="shared" si="0"/>
        <v>0</v>
      </c>
    </row>
    <row r="12" spans="1:56" x14ac:dyDescent="0.25">
      <c r="A12" s="22">
        <f>'Paper 1'!A12</f>
        <v>0</v>
      </c>
      <c r="B12" s="22">
        <f>'Paper 1'!B12</f>
        <v>0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24">
        <f t="shared" si="0"/>
        <v>0</v>
      </c>
    </row>
    <row r="13" spans="1:56" x14ac:dyDescent="0.25">
      <c r="A13" s="22">
        <f>'Paper 1'!A13</f>
        <v>0</v>
      </c>
      <c r="B13" s="22">
        <f>'Paper 1'!B13</f>
        <v>0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24">
        <f t="shared" si="0"/>
        <v>0</v>
      </c>
    </row>
    <row r="14" spans="1:56" x14ac:dyDescent="0.25">
      <c r="A14" s="22">
        <f>'Paper 1'!A14</f>
        <v>0</v>
      </c>
      <c r="B14" s="22">
        <f>'Paper 1'!B14</f>
        <v>0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24">
        <f t="shared" si="0"/>
        <v>0</v>
      </c>
    </row>
    <row r="15" spans="1:56" x14ac:dyDescent="0.25">
      <c r="A15" s="22">
        <f>'Paper 1'!A15</f>
        <v>0</v>
      </c>
      <c r="B15" s="22">
        <f>'Paper 1'!B15</f>
        <v>0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24">
        <f t="shared" si="0"/>
        <v>0</v>
      </c>
    </row>
    <row r="16" spans="1:56" x14ac:dyDescent="0.25">
      <c r="A16" s="22">
        <f>'Paper 1'!A16</f>
        <v>0</v>
      </c>
      <c r="B16" s="22">
        <f>'Paper 1'!B16</f>
        <v>0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24">
        <f t="shared" si="0"/>
        <v>0</v>
      </c>
    </row>
    <row r="17" spans="1:56" x14ac:dyDescent="0.25">
      <c r="A17" s="22">
        <f>'Paper 1'!A17</f>
        <v>0</v>
      </c>
      <c r="B17" s="22">
        <f>'Paper 1'!B17</f>
        <v>0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24">
        <f t="shared" si="0"/>
        <v>0</v>
      </c>
    </row>
    <row r="18" spans="1:56" x14ac:dyDescent="0.25">
      <c r="A18" s="22">
        <f>'Paper 1'!A18</f>
        <v>0</v>
      </c>
      <c r="B18" s="22">
        <f>'Paper 1'!B18</f>
        <v>0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24">
        <f t="shared" si="0"/>
        <v>0</v>
      </c>
    </row>
    <row r="19" spans="1:56" x14ac:dyDescent="0.25">
      <c r="A19" s="22">
        <f>'Paper 1'!A19</f>
        <v>0</v>
      </c>
      <c r="B19" s="22">
        <f>'Paper 1'!B19</f>
        <v>0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24">
        <f t="shared" si="0"/>
        <v>0</v>
      </c>
    </row>
    <row r="20" spans="1:56" x14ac:dyDescent="0.25">
      <c r="A20" s="22">
        <f>'Paper 1'!A20</f>
        <v>0</v>
      </c>
      <c r="B20" s="22">
        <f>'Paper 1'!B20</f>
        <v>0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24">
        <f t="shared" si="0"/>
        <v>0</v>
      </c>
    </row>
    <row r="21" spans="1:56" x14ac:dyDescent="0.25">
      <c r="A21" s="22">
        <f>'Paper 1'!A21</f>
        <v>0</v>
      </c>
      <c r="B21" s="22">
        <f>'Paper 1'!B21</f>
        <v>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24">
        <f t="shared" si="0"/>
        <v>0</v>
      </c>
    </row>
    <row r="22" spans="1:56" x14ac:dyDescent="0.25">
      <c r="A22" s="22">
        <f>'Paper 1'!A22</f>
        <v>0</v>
      </c>
      <c r="B22" s="22">
        <f>'Paper 1'!B22</f>
        <v>0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24">
        <f t="shared" si="0"/>
        <v>0</v>
      </c>
    </row>
    <row r="23" spans="1:56" x14ac:dyDescent="0.25">
      <c r="A23" s="22">
        <f>'Paper 1'!A23</f>
        <v>0</v>
      </c>
      <c r="B23" s="22">
        <f>'Paper 1'!B23</f>
        <v>0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24">
        <f t="shared" si="0"/>
        <v>0</v>
      </c>
    </row>
    <row r="24" spans="1:56" x14ac:dyDescent="0.25">
      <c r="A24" s="22">
        <f>'Paper 1'!A24</f>
        <v>0</v>
      </c>
      <c r="B24" s="22">
        <f>'Paper 1'!B24</f>
        <v>0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24">
        <f t="shared" si="0"/>
        <v>0</v>
      </c>
    </row>
    <row r="25" spans="1:56" x14ac:dyDescent="0.25">
      <c r="A25" s="22">
        <f>'Paper 1'!A25</f>
        <v>0</v>
      </c>
      <c r="B25" s="22">
        <f>'Paper 1'!B25</f>
        <v>0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24">
        <f t="shared" si="0"/>
        <v>0</v>
      </c>
    </row>
    <row r="26" spans="1:56" x14ac:dyDescent="0.25">
      <c r="A26" s="22">
        <f>'Paper 1'!A26</f>
        <v>0</v>
      </c>
      <c r="B26" s="22">
        <f>'Paper 1'!B26</f>
        <v>0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24">
        <f t="shared" si="0"/>
        <v>0</v>
      </c>
    </row>
    <row r="27" spans="1:56" x14ac:dyDescent="0.25">
      <c r="A27" s="22">
        <f>'Paper 1'!A27</f>
        <v>0</v>
      </c>
      <c r="B27" s="22">
        <f>'Paper 1'!B27</f>
        <v>0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D27" s="24">
        <f t="shared" si="0"/>
        <v>0</v>
      </c>
    </row>
    <row r="28" spans="1:56" x14ac:dyDescent="0.25">
      <c r="A28" s="22">
        <f>'Paper 1'!A28</f>
        <v>0</v>
      </c>
      <c r="B28" s="22">
        <f>'Paper 1'!B28</f>
        <v>0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24">
        <f t="shared" si="0"/>
        <v>0</v>
      </c>
    </row>
    <row r="29" spans="1:56" x14ac:dyDescent="0.25">
      <c r="A29" s="22">
        <f>'Paper 1'!A29</f>
        <v>0</v>
      </c>
      <c r="B29" s="22">
        <f>'Paper 1'!B29</f>
        <v>0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D29" s="24">
        <f t="shared" si="0"/>
        <v>0</v>
      </c>
    </row>
    <row r="30" spans="1:56" x14ac:dyDescent="0.25">
      <c r="A30" s="22">
        <f>'Paper 1'!A30</f>
        <v>0</v>
      </c>
      <c r="B30" s="22">
        <f>'Paper 1'!B30</f>
        <v>0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D30" s="24">
        <f t="shared" si="0"/>
        <v>0</v>
      </c>
    </row>
    <row r="31" spans="1:56" x14ac:dyDescent="0.25">
      <c r="A31" s="22">
        <f>'Paper 1'!A31</f>
        <v>0</v>
      </c>
      <c r="B31" s="22">
        <f>'Paper 1'!B31</f>
        <v>0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D31" s="24">
        <f t="shared" si="0"/>
        <v>0</v>
      </c>
    </row>
    <row r="32" spans="1:56" x14ac:dyDescent="0.25">
      <c r="A32" s="22">
        <f>'Paper 1'!A32</f>
        <v>0</v>
      </c>
      <c r="B32" s="22">
        <f>'Paper 1'!B32</f>
        <v>0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D32" s="24">
        <f t="shared" si="0"/>
        <v>0</v>
      </c>
    </row>
    <row r="33" spans="1:56" x14ac:dyDescent="0.25">
      <c r="A33" s="22">
        <f>'Paper 1'!A33</f>
        <v>0</v>
      </c>
      <c r="B33" s="22">
        <f>'Paper 1'!B33</f>
        <v>0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D33" s="24">
        <f t="shared" si="0"/>
        <v>0</v>
      </c>
    </row>
    <row r="34" spans="1:56" x14ac:dyDescent="0.25">
      <c r="A34" s="22"/>
      <c r="B34" s="22"/>
      <c r="C34" s="22" t="e">
        <f t="shared" ref="C34:BC34" si="1">((SUM(C4:C33)/COUNT(C4:C33))/C3)*100</f>
        <v>#DIV/0!</v>
      </c>
      <c r="D34" s="22" t="e">
        <f t="shared" si="1"/>
        <v>#DIV/0!</v>
      </c>
      <c r="E34" s="22" t="e">
        <f t="shared" si="1"/>
        <v>#DIV/0!</v>
      </c>
      <c r="F34" s="22" t="e">
        <f t="shared" si="1"/>
        <v>#DIV/0!</v>
      </c>
      <c r="G34" s="22" t="e">
        <f t="shared" si="1"/>
        <v>#DIV/0!</v>
      </c>
      <c r="H34" s="22" t="e">
        <f t="shared" si="1"/>
        <v>#DIV/0!</v>
      </c>
      <c r="I34" s="22" t="e">
        <f t="shared" si="1"/>
        <v>#DIV/0!</v>
      </c>
      <c r="J34" s="22" t="e">
        <f t="shared" si="1"/>
        <v>#DIV/0!</v>
      </c>
      <c r="K34" s="22" t="e">
        <f t="shared" si="1"/>
        <v>#DIV/0!</v>
      </c>
      <c r="L34" s="22" t="e">
        <f t="shared" si="1"/>
        <v>#DIV/0!</v>
      </c>
      <c r="M34" s="22" t="e">
        <f t="shared" si="1"/>
        <v>#DIV/0!</v>
      </c>
      <c r="N34" s="22" t="e">
        <f t="shared" si="1"/>
        <v>#DIV/0!</v>
      </c>
      <c r="O34" s="22" t="e">
        <f t="shared" si="1"/>
        <v>#DIV/0!</v>
      </c>
      <c r="P34" s="22" t="e">
        <f t="shared" si="1"/>
        <v>#DIV/0!</v>
      </c>
      <c r="Q34" s="22" t="e">
        <f t="shared" si="1"/>
        <v>#DIV/0!</v>
      </c>
      <c r="R34" s="22" t="e">
        <f t="shared" si="1"/>
        <v>#DIV/0!</v>
      </c>
      <c r="S34" s="22" t="e">
        <f t="shared" si="1"/>
        <v>#DIV/0!</v>
      </c>
      <c r="T34" s="22" t="e">
        <f t="shared" si="1"/>
        <v>#DIV/0!</v>
      </c>
      <c r="U34" s="22" t="e">
        <f t="shared" si="1"/>
        <v>#DIV/0!</v>
      </c>
      <c r="V34" s="22" t="e">
        <f t="shared" si="1"/>
        <v>#DIV/0!</v>
      </c>
      <c r="W34" s="22" t="e">
        <f t="shared" si="1"/>
        <v>#DIV/0!</v>
      </c>
      <c r="X34" s="22" t="e">
        <f t="shared" si="1"/>
        <v>#DIV/0!</v>
      </c>
      <c r="Y34" s="22" t="e">
        <f t="shared" si="1"/>
        <v>#DIV/0!</v>
      </c>
      <c r="Z34" s="22" t="e">
        <f t="shared" si="1"/>
        <v>#DIV/0!</v>
      </c>
      <c r="AA34" s="22" t="e">
        <f t="shared" si="1"/>
        <v>#DIV/0!</v>
      </c>
      <c r="AB34" s="22" t="e">
        <f t="shared" si="1"/>
        <v>#DIV/0!</v>
      </c>
      <c r="AC34" s="22" t="e">
        <f t="shared" si="1"/>
        <v>#DIV/0!</v>
      </c>
      <c r="AD34" s="22" t="e">
        <f t="shared" si="1"/>
        <v>#DIV/0!</v>
      </c>
      <c r="AE34" s="22" t="e">
        <f t="shared" si="1"/>
        <v>#DIV/0!</v>
      </c>
      <c r="AF34" s="22" t="e">
        <f t="shared" si="1"/>
        <v>#DIV/0!</v>
      </c>
      <c r="AG34" s="22" t="e">
        <f t="shared" si="1"/>
        <v>#DIV/0!</v>
      </c>
      <c r="AH34" s="22" t="e">
        <f t="shared" si="1"/>
        <v>#DIV/0!</v>
      </c>
      <c r="AI34" s="22" t="e">
        <f t="shared" si="1"/>
        <v>#DIV/0!</v>
      </c>
      <c r="AJ34" s="22" t="e">
        <f t="shared" si="1"/>
        <v>#DIV/0!</v>
      </c>
      <c r="AK34" s="22" t="e">
        <f t="shared" si="1"/>
        <v>#DIV/0!</v>
      </c>
      <c r="AL34" s="22" t="e">
        <f t="shared" si="1"/>
        <v>#DIV/0!</v>
      </c>
      <c r="AM34" s="22" t="e">
        <f t="shared" si="1"/>
        <v>#DIV/0!</v>
      </c>
      <c r="AN34" s="22" t="e">
        <f t="shared" si="1"/>
        <v>#DIV/0!</v>
      </c>
      <c r="AO34" s="22" t="e">
        <f t="shared" si="1"/>
        <v>#DIV/0!</v>
      </c>
      <c r="AP34" s="22" t="e">
        <f t="shared" si="1"/>
        <v>#DIV/0!</v>
      </c>
      <c r="AQ34" s="22" t="e">
        <f t="shared" si="1"/>
        <v>#DIV/0!</v>
      </c>
      <c r="AR34" s="22" t="e">
        <f t="shared" si="1"/>
        <v>#DIV/0!</v>
      </c>
      <c r="AS34" s="22" t="e">
        <f t="shared" si="1"/>
        <v>#DIV/0!</v>
      </c>
      <c r="AT34" s="22" t="e">
        <f t="shared" si="1"/>
        <v>#DIV/0!</v>
      </c>
      <c r="AU34" s="22" t="e">
        <f t="shared" si="1"/>
        <v>#DIV/0!</v>
      </c>
      <c r="AV34" s="22" t="e">
        <f t="shared" si="1"/>
        <v>#DIV/0!</v>
      </c>
      <c r="AW34" s="22" t="e">
        <f t="shared" si="1"/>
        <v>#DIV/0!</v>
      </c>
      <c r="AX34" s="22" t="e">
        <f t="shared" si="1"/>
        <v>#DIV/0!</v>
      </c>
      <c r="AY34" s="22" t="e">
        <f t="shared" si="1"/>
        <v>#DIV/0!</v>
      </c>
      <c r="AZ34" s="22" t="e">
        <f t="shared" si="1"/>
        <v>#DIV/0!</v>
      </c>
      <c r="BA34" s="22" t="e">
        <f t="shared" si="1"/>
        <v>#DIV/0!</v>
      </c>
      <c r="BB34" s="22" t="e">
        <f t="shared" si="1"/>
        <v>#DIV/0!</v>
      </c>
      <c r="BC34" s="22" t="e">
        <f t="shared" si="1"/>
        <v>#DIV/0!</v>
      </c>
      <c r="BD34" s="24"/>
    </row>
    <row r="35" spans="1:56" x14ac:dyDescent="0.25">
      <c r="BD35" s="2"/>
    </row>
    <row r="36" spans="1:56" x14ac:dyDescent="0.25">
      <c r="BD36" s="2"/>
    </row>
    <row r="37" spans="1:56" x14ac:dyDescent="0.25">
      <c r="BD37" s="2"/>
    </row>
    <row r="38" spans="1:56" x14ac:dyDescent="0.25">
      <c r="BD38" s="2"/>
    </row>
    <row r="39" spans="1:56" x14ac:dyDescent="0.25">
      <c r="BD39" s="2"/>
    </row>
  </sheetData>
  <conditionalFormatting sqref="C34:BC34">
    <cfRule type="colorScale" priority="1">
      <colorScale>
        <cfvo type="num" val="40"/>
        <cfvo type="num" val="55"/>
        <cfvo type="num" val="70"/>
        <color rgb="FFFF0000"/>
        <color rgb="FFFFFF00"/>
        <color rgb="FF00B050"/>
      </colorScale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workbookViewId="0">
      <selection activeCell="H8" sqref="H8"/>
    </sheetView>
  </sheetViews>
  <sheetFormatPr defaultRowHeight="15" x14ac:dyDescent="0.25"/>
  <cols>
    <col min="1" max="1" width="16.7109375" style="1" bestFit="1" customWidth="1"/>
    <col min="2" max="2" width="11.5703125" style="1" bestFit="1" customWidth="1"/>
    <col min="3" max="3" width="5.85546875" style="1" bestFit="1" customWidth="1"/>
    <col min="4" max="4" width="3.140625" style="1" bestFit="1" customWidth="1"/>
    <col min="5" max="5" width="5.42578125" style="1" bestFit="1" customWidth="1"/>
    <col min="6" max="6" width="6.28515625" style="1" bestFit="1" customWidth="1"/>
    <col min="7" max="7" width="9.140625" style="1"/>
    <col min="8" max="8" width="11" style="1" bestFit="1" customWidth="1"/>
    <col min="9" max="14" width="4.7109375" style="1" customWidth="1"/>
    <col min="15" max="16384" width="9.140625" style="1"/>
  </cols>
  <sheetData>
    <row r="1" spans="1:14" x14ac:dyDescent="0.25">
      <c r="A1" s="22" t="s">
        <v>0</v>
      </c>
      <c r="B1" s="22" t="s">
        <v>1</v>
      </c>
      <c r="C1" s="22" t="s">
        <v>9</v>
      </c>
      <c r="D1" s="22" t="s">
        <v>10</v>
      </c>
      <c r="E1" s="22" t="s">
        <v>7</v>
      </c>
      <c r="F1" s="22" t="s">
        <v>8</v>
      </c>
      <c r="H1" s="38" t="s">
        <v>143</v>
      </c>
      <c r="I1" s="38"/>
      <c r="J1" s="38"/>
      <c r="K1" s="38"/>
      <c r="L1" s="38"/>
      <c r="M1" s="38"/>
      <c r="N1" s="38"/>
    </row>
    <row r="2" spans="1:14" x14ac:dyDescent="0.25">
      <c r="A2" s="22">
        <f>'Paper 1'!A4</f>
        <v>0</v>
      </c>
      <c r="B2" s="22">
        <f>'Paper 1'!B4</f>
        <v>0</v>
      </c>
      <c r="C2" s="22" t="e">
        <f>VLOOKUP(A2,'Paper 1'!A$3:BD$39,56,FALSE)</f>
        <v>#N/A</v>
      </c>
      <c r="D2" s="22">
        <f>VLOOKUP(A2,'Paper 2'!A$3:BD$39,56,FALSE)</f>
        <v>0</v>
      </c>
      <c r="E2" s="22" t="e">
        <f>SUM(C2,D2)</f>
        <v>#N/A</v>
      </c>
      <c r="F2" s="22" t="e">
        <f t="shared" ref="F2:F31" si="0">IF(E2&gt;$I$3-1,$I$2,IF(E2&gt;$J$3-1,$J$2,IF(E2&gt;$K$3-1,$K$2,IF(E2&gt;$L$3-1,$L$2,IF(E2&gt;$M$3-1,$M$2,IF(E2&gt;$N$3-1,$N$2,"U"))))))</f>
        <v>#N/A</v>
      </c>
      <c r="H2" s="25" t="s">
        <v>11</v>
      </c>
      <c r="I2" s="37" t="s">
        <v>144</v>
      </c>
      <c r="J2" s="37" t="s">
        <v>145</v>
      </c>
      <c r="K2" s="37" t="s">
        <v>146</v>
      </c>
      <c r="L2" s="37" t="s">
        <v>147</v>
      </c>
      <c r="M2" s="37" t="s">
        <v>148</v>
      </c>
      <c r="N2" s="37" t="s">
        <v>149</v>
      </c>
    </row>
    <row r="3" spans="1:14" x14ac:dyDescent="0.25">
      <c r="A3" s="22">
        <f>'Paper 1'!A5</f>
        <v>0</v>
      </c>
      <c r="B3" s="22">
        <f>'Paper 1'!B5</f>
        <v>0</v>
      </c>
      <c r="C3" s="22" t="e">
        <f>VLOOKUP(A3,'Paper 1'!A$3:BD$39,56,FALSE)</f>
        <v>#N/A</v>
      </c>
      <c r="D3" s="22">
        <f>VLOOKUP(A3,'Paper 2'!A$3:BD$39,56,FALSE)</f>
        <v>0</v>
      </c>
      <c r="E3" s="22" t="e">
        <f t="shared" ref="E3:E26" si="1">SUM(C3,D3)</f>
        <v>#N/A</v>
      </c>
      <c r="F3" s="22" t="e">
        <f t="shared" si="0"/>
        <v>#N/A</v>
      </c>
      <c r="H3" s="25" t="s">
        <v>7</v>
      </c>
      <c r="I3" s="24">
        <v>175</v>
      </c>
      <c r="J3" s="24">
        <v>150</v>
      </c>
      <c r="K3" s="24">
        <v>125</v>
      </c>
      <c r="L3" s="24">
        <v>100</v>
      </c>
      <c r="M3" s="24">
        <v>75</v>
      </c>
      <c r="N3" s="24">
        <v>50</v>
      </c>
    </row>
    <row r="4" spans="1:14" x14ac:dyDescent="0.25">
      <c r="A4" s="22">
        <f>'Paper 1'!A6</f>
        <v>0</v>
      </c>
      <c r="B4" s="22">
        <f>'Paper 1'!B6</f>
        <v>0</v>
      </c>
      <c r="C4" s="22" t="e">
        <f>VLOOKUP(A4,'Paper 1'!A$3:BD$39,56,FALSE)</f>
        <v>#N/A</v>
      </c>
      <c r="D4" s="22">
        <f>VLOOKUP(A4,'Paper 2'!A$3:BD$39,56,FALSE)</f>
        <v>0</v>
      </c>
      <c r="E4" s="22" t="e">
        <f t="shared" si="1"/>
        <v>#N/A</v>
      </c>
      <c r="F4" s="22" t="e">
        <f t="shared" si="0"/>
        <v>#N/A</v>
      </c>
    </row>
    <row r="5" spans="1:14" x14ac:dyDescent="0.25">
      <c r="A5" s="22">
        <f>'Paper 1'!A7</f>
        <v>0</v>
      </c>
      <c r="B5" s="22">
        <f>'Paper 1'!B7</f>
        <v>0</v>
      </c>
      <c r="C5" s="22" t="e">
        <f>VLOOKUP(A5,'Paper 1'!A$3:BD$39,56,FALSE)</f>
        <v>#N/A</v>
      </c>
      <c r="D5" s="22">
        <f>VLOOKUP(A5,'Paper 2'!A$3:BD$39,56,FALSE)</f>
        <v>0</v>
      </c>
      <c r="E5" s="22" t="e">
        <f t="shared" si="1"/>
        <v>#N/A</v>
      </c>
      <c r="F5" s="22" t="e">
        <f t="shared" si="0"/>
        <v>#N/A</v>
      </c>
    </row>
    <row r="6" spans="1:14" x14ac:dyDescent="0.25">
      <c r="A6" s="22">
        <f>'Paper 1'!A8</f>
        <v>0</v>
      </c>
      <c r="B6" s="22">
        <f>'Paper 1'!B8</f>
        <v>0</v>
      </c>
      <c r="C6" s="22" t="e">
        <f>VLOOKUP(A6,'Paper 1'!A$3:BD$39,56,FALSE)</f>
        <v>#N/A</v>
      </c>
      <c r="D6" s="22">
        <f>VLOOKUP(A6,'Paper 2'!A$3:BD$39,56,FALSE)</f>
        <v>0</v>
      </c>
      <c r="E6" s="22" t="e">
        <f t="shared" si="1"/>
        <v>#N/A</v>
      </c>
      <c r="F6" s="22" t="e">
        <f t="shared" si="0"/>
        <v>#N/A</v>
      </c>
    </row>
    <row r="7" spans="1:14" x14ac:dyDescent="0.25">
      <c r="A7" s="22">
        <f>'Paper 1'!A9</f>
        <v>0</v>
      </c>
      <c r="B7" s="22">
        <f>'Paper 1'!B9</f>
        <v>0</v>
      </c>
      <c r="C7" s="22" t="e">
        <f>VLOOKUP(A7,'Paper 1'!A$3:BD$39,56,FALSE)</f>
        <v>#N/A</v>
      </c>
      <c r="D7" s="22">
        <f>VLOOKUP(A7,'Paper 2'!A$3:BD$39,56,FALSE)</f>
        <v>0</v>
      </c>
      <c r="E7" s="22" t="e">
        <f t="shared" si="1"/>
        <v>#N/A</v>
      </c>
      <c r="F7" s="22" t="e">
        <f t="shared" si="0"/>
        <v>#N/A</v>
      </c>
    </row>
    <row r="8" spans="1:14" x14ac:dyDescent="0.25">
      <c r="A8" s="22">
        <f>'Paper 1'!A10</f>
        <v>0</v>
      </c>
      <c r="B8" s="22">
        <f>'Paper 1'!B10</f>
        <v>0</v>
      </c>
      <c r="C8" s="22" t="e">
        <f>VLOOKUP(A8,'Paper 1'!A$3:BD$39,56,FALSE)</f>
        <v>#N/A</v>
      </c>
      <c r="D8" s="22">
        <f>VLOOKUP(A8,'Paper 2'!A$3:BD$39,56,FALSE)</f>
        <v>0</v>
      </c>
      <c r="E8" s="22" t="e">
        <f t="shared" si="1"/>
        <v>#N/A</v>
      </c>
      <c r="F8" s="22" t="e">
        <f t="shared" si="0"/>
        <v>#N/A</v>
      </c>
    </row>
    <row r="9" spans="1:14" x14ac:dyDescent="0.25">
      <c r="A9" s="22">
        <f>'Paper 1'!A11</f>
        <v>0</v>
      </c>
      <c r="B9" s="22">
        <f>'Paper 1'!B11</f>
        <v>0</v>
      </c>
      <c r="C9" s="22" t="e">
        <f>VLOOKUP(A9,'Paper 1'!A$3:BD$39,56,FALSE)</f>
        <v>#N/A</v>
      </c>
      <c r="D9" s="22">
        <f>VLOOKUP(A9,'Paper 2'!A$3:BD$39,56,FALSE)</f>
        <v>0</v>
      </c>
      <c r="E9" s="22" t="e">
        <f t="shared" si="1"/>
        <v>#N/A</v>
      </c>
      <c r="F9" s="22" t="e">
        <f t="shared" si="0"/>
        <v>#N/A</v>
      </c>
    </row>
    <row r="10" spans="1:14" x14ac:dyDescent="0.25">
      <c r="A10" s="22">
        <f>'Paper 1'!A12</f>
        <v>0</v>
      </c>
      <c r="B10" s="22">
        <f>'Paper 1'!B12</f>
        <v>0</v>
      </c>
      <c r="C10" s="22" t="e">
        <f>VLOOKUP(A10,'Paper 1'!A$3:BD$39,56,FALSE)</f>
        <v>#N/A</v>
      </c>
      <c r="D10" s="22">
        <f>VLOOKUP(A10,'Paper 2'!A$3:BD$39,56,FALSE)</f>
        <v>0</v>
      </c>
      <c r="E10" s="22" t="e">
        <f t="shared" si="1"/>
        <v>#N/A</v>
      </c>
      <c r="F10" s="22" t="e">
        <f t="shared" si="0"/>
        <v>#N/A</v>
      </c>
    </row>
    <row r="11" spans="1:14" x14ac:dyDescent="0.25">
      <c r="A11" s="22">
        <f>'Paper 1'!A13</f>
        <v>0</v>
      </c>
      <c r="B11" s="22">
        <f>'Paper 1'!B13</f>
        <v>0</v>
      </c>
      <c r="C11" s="22" t="e">
        <f>VLOOKUP(A11,'Paper 1'!A$3:BD$39,56,FALSE)</f>
        <v>#N/A</v>
      </c>
      <c r="D11" s="22">
        <f>VLOOKUP(A11,'Paper 2'!A$3:BD$39,56,FALSE)</f>
        <v>0</v>
      </c>
      <c r="E11" s="22" t="e">
        <f t="shared" si="1"/>
        <v>#N/A</v>
      </c>
      <c r="F11" s="22" t="e">
        <f t="shared" si="0"/>
        <v>#N/A</v>
      </c>
    </row>
    <row r="12" spans="1:14" x14ac:dyDescent="0.25">
      <c r="A12" s="22">
        <f>'Paper 1'!A14</f>
        <v>0</v>
      </c>
      <c r="B12" s="22">
        <f>'Paper 1'!B14</f>
        <v>0</v>
      </c>
      <c r="C12" s="22" t="e">
        <f>VLOOKUP(A12,'Paper 1'!A$3:BD$39,56,FALSE)</f>
        <v>#N/A</v>
      </c>
      <c r="D12" s="22">
        <f>VLOOKUP(A12,'Paper 2'!A$3:BD$39,56,FALSE)</f>
        <v>0</v>
      </c>
      <c r="E12" s="22" t="e">
        <f t="shared" si="1"/>
        <v>#N/A</v>
      </c>
      <c r="F12" s="22" t="e">
        <f t="shared" si="0"/>
        <v>#N/A</v>
      </c>
    </row>
    <row r="13" spans="1:14" x14ac:dyDescent="0.25">
      <c r="A13" s="22">
        <f>'Paper 1'!A15</f>
        <v>0</v>
      </c>
      <c r="B13" s="22">
        <f>'Paper 1'!B15</f>
        <v>0</v>
      </c>
      <c r="C13" s="22" t="e">
        <f>VLOOKUP(A13,'Paper 1'!A$3:BD$39,56,FALSE)</f>
        <v>#N/A</v>
      </c>
      <c r="D13" s="22">
        <f>VLOOKUP(A13,'Paper 2'!A$3:BD$39,56,FALSE)</f>
        <v>0</v>
      </c>
      <c r="E13" s="22" t="e">
        <f t="shared" si="1"/>
        <v>#N/A</v>
      </c>
      <c r="F13" s="22" t="e">
        <f t="shared" si="0"/>
        <v>#N/A</v>
      </c>
    </row>
    <row r="14" spans="1:14" x14ac:dyDescent="0.25">
      <c r="A14" s="22">
        <f>'Paper 1'!A16</f>
        <v>0</v>
      </c>
      <c r="B14" s="22">
        <f>'Paper 1'!B16</f>
        <v>0</v>
      </c>
      <c r="C14" s="22" t="e">
        <f>VLOOKUP(A14,'Paper 1'!A$3:BD$39,56,FALSE)</f>
        <v>#N/A</v>
      </c>
      <c r="D14" s="22">
        <f>VLOOKUP(A14,'Paper 2'!A$3:BD$39,56,FALSE)</f>
        <v>0</v>
      </c>
      <c r="E14" s="22" t="e">
        <f t="shared" si="1"/>
        <v>#N/A</v>
      </c>
      <c r="F14" s="22" t="e">
        <f t="shared" si="0"/>
        <v>#N/A</v>
      </c>
    </row>
    <row r="15" spans="1:14" x14ac:dyDescent="0.25">
      <c r="A15" s="22">
        <f>'Paper 1'!A17</f>
        <v>0</v>
      </c>
      <c r="B15" s="22">
        <f>'Paper 1'!B17</f>
        <v>0</v>
      </c>
      <c r="C15" s="22" t="e">
        <f>VLOOKUP(A15,'Paper 1'!A$3:BD$39,56,FALSE)</f>
        <v>#N/A</v>
      </c>
      <c r="D15" s="22">
        <f>VLOOKUP(A15,'Paper 2'!A$3:BD$39,56,FALSE)</f>
        <v>0</v>
      </c>
      <c r="E15" s="22" t="e">
        <f t="shared" si="1"/>
        <v>#N/A</v>
      </c>
      <c r="F15" s="22" t="e">
        <f t="shared" si="0"/>
        <v>#N/A</v>
      </c>
    </row>
    <row r="16" spans="1:14" x14ac:dyDescent="0.25">
      <c r="A16" s="22">
        <f>'Paper 1'!A18</f>
        <v>0</v>
      </c>
      <c r="B16" s="22">
        <f>'Paper 1'!B18</f>
        <v>0</v>
      </c>
      <c r="C16" s="22" t="e">
        <f>VLOOKUP(A16,'Paper 1'!A$3:BD$39,56,FALSE)</f>
        <v>#N/A</v>
      </c>
      <c r="D16" s="22">
        <f>VLOOKUP(A16,'Paper 2'!A$3:BD$39,56,FALSE)</f>
        <v>0</v>
      </c>
      <c r="E16" s="22" t="e">
        <f t="shared" si="1"/>
        <v>#N/A</v>
      </c>
      <c r="F16" s="22" t="e">
        <f t="shared" si="0"/>
        <v>#N/A</v>
      </c>
    </row>
    <row r="17" spans="1:6" x14ac:dyDescent="0.25">
      <c r="A17" s="22">
        <f>'Paper 1'!A19</f>
        <v>0</v>
      </c>
      <c r="B17" s="22">
        <f>'Paper 1'!B19</f>
        <v>0</v>
      </c>
      <c r="C17" s="22" t="e">
        <f>VLOOKUP(A17,'Paper 1'!A$3:BD$39,56,FALSE)</f>
        <v>#N/A</v>
      </c>
      <c r="D17" s="22">
        <f>VLOOKUP(A17,'Paper 2'!A$3:BD$39,56,FALSE)</f>
        <v>0</v>
      </c>
      <c r="E17" s="22" t="e">
        <f t="shared" si="1"/>
        <v>#N/A</v>
      </c>
      <c r="F17" s="22" t="e">
        <f t="shared" si="0"/>
        <v>#N/A</v>
      </c>
    </row>
    <row r="18" spans="1:6" x14ac:dyDescent="0.25">
      <c r="A18" s="22">
        <f>'Paper 1'!A20</f>
        <v>0</v>
      </c>
      <c r="B18" s="22">
        <f>'Paper 1'!B20</f>
        <v>0</v>
      </c>
      <c r="C18" s="22" t="e">
        <f>VLOOKUP(A18,'Paper 1'!A$3:BD$39,56,FALSE)</f>
        <v>#N/A</v>
      </c>
      <c r="D18" s="22">
        <f>VLOOKUP(A18,'Paper 2'!A$3:BD$39,56,FALSE)</f>
        <v>0</v>
      </c>
      <c r="E18" s="22" t="e">
        <f t="shared" si="1"/>
        <v>#N/A</v>
      </c>
      <c r="F18" s="22" t="e">
        <f t="shared" si="0"/>
        <v>#N/A</v>
      </c>
    </row>
    <row r="19" spans="1:6" x14ac:dyDescent="0.25">
      <c r="A19" s="22">
        <f>'Paper 1'!A21</f>
        <v>0</v>
      </c>
      <c r="B19" s="22">
        <f>'Paper 1'!B21</f>
        <v>0</v>
      </c>
      <c r="C19" s="22" t="e">
        <f>VLOOKUP(A19,'Paper 1'!A$3:BD$39,56,FALSE)</f>
        <v>#N/A</v>
      </c>
      <c r="D19" s="22">
        <f>VLOOKUP(A19,'Paper 2'!A$3:BD$39,56,FALSE)</f>
        <v>0</v>
      </c>
      <c r="E19" s="22" t="e">
        <f t="shared" si="1"/>
        <v>#N/A</v>
      </c>
      <c r="F19" s="22" t="e">
        <f t="shared" si="0"/>
        <v>#N/A</v>
      </c>
    </row>
    <row r="20" spans="1:6" x14ac:dyDescent="0.25">
      <c r="A20" s="22">
        <f>'Paper 1'!A22</f>
        <v>0</v>
      </c>
      <c r="B20" s="22">
        <f>'Paper 1'!B22</f>
        <v>0</v>
      </c>
      <c r="C20" s="22" t="e">
        <f>VLOOKUP(A20,'Paper 1'!A$3:BD$39,56,FALSE)</f>
        <v>#N/A</v>
      </c>
      <c r="D20" s="22">
        <f>VLOOKUP(A20,'Paper 2'!A$3:BD$39,56,FALSE)</f>
        <v>0</v>
      </c>
      <c r="E20" s="22" t="e">
        <f t="shared" si="1"/>
        <v>#N/A</v>
      </c>
      <c r="F20" s="22" t="e">
        <f t="shared" si="0"/>
        <v>#N/A</v>
      </c>
    </row>
    <row r="21" spans="1:6" x14ac:dyDescent="0.25">
      <c r="A21" s="22">
        <f>'Paper 1'!A23</f>
        <v>0</v>
      </c>
      <c r="B21" s="22">
        <f>'Paper 1'!B23</f>
        <v>0</v>
      </c>
      <c r="C21" s="22" t="e">
        <f>VLOOKUP(A21,'Paper 1'!A$3:BD$39,56,FALSE)</f>
        <v>#N/A</v>
      </c>
      <c r="D21" s="22">
        <f>VLOOKUP(A21,'Paper 2'!A$3:BD$39,56,FALSE)</f>
        <v>0</v>
      </c>
      <c r="E21" s="22" t="e">
        <f t="shared" si="1"/>
        <v>#N/A</v>
      </c>
      <c r="F21" s="22" t="e">
        <f t="shared" si="0"/>
        <v>#N/A</v>
      </c>
    </row>
    <row r="22" spans="1:6" x14ac:dyDescent="0.25">
      <c r="A22" s="22">
        <f>'Paper 1'!A24</f>
        <v>0</v>
      </c>
      <c r="B22" s="22">
        <f>'Paper 1'!B24</f>
        <v>0</v>
      </c>
      <c r="C22" s="22" t="e">
        <f>VLOOKUP(A22,'Paper 1'!A$3:BD$39,56,FALSE)</f>
        <v>#N/A</v>
      </c>
      <c r="D22" s="22">
        <f>VLOOKUP(A22,'Paper 2'!A$3:BD$39,56,FALSE)</f>
        <v>0</v>
      </c>
      <c r="E22" s="22" t="e">
        <f t="shared" si="1"/>
        <v>#N/A</v>
      </c>
      <c r="F22" s="22" t="e">
        <f t="shared" si="0"/>
        <v>#N/A</v>
      </c>
    </row>
    <row r="23" spans="1:6" x14ac:dyDescent="0.25">
      <c r="A23" s="22">
        <f>'Paper 1'!A25</f>
        <v>0</v>
      </c>
      <c r="B23" s="22">
        <f>'Paper 1'!B25</f>
        <v>0</v>
      </c>
      <c r="C23" s="22" t="e">
        <f>VLOOKUP(A23,'Paper 1'!A$3:BD$39,56,FALSE)</f>
        <v>#N/A</v>
      </c>
      <c r="D23" s="22">
        <f>VLOOKUP(A23,'Paper 2'!A$3:BD$39,56,FALSE)</f>
        <v>0</v>
      </c>
      <c r="E23" s="22" t="e">
        <f t="shared" si="1"/>
        <v>#N/A</v>
      </c>
      <c r="F23" s="22" t="e">
        <f t="shared" si="0"/>
        <v>#N/A</v>
      </c>
    </row>
    <row r="24" spans="1:6" x14ac:dyDescent="0.25">
      <c r="A24" s="22">
        <f>'Paper 1'!A26</f>
        <v>0</v>
      </c>
      <c r="B24" s="22">
        <f>'Paper 1'!B26</f>
        <v>0</v>
      </c>
      <c r="C24" s="22" t="e">
        <f>VLOOKUP(A24,'Paper 1'!A$3:BD$39,56,FALSE)</f>
        <v>#N/A</v>
      </c>
      <c r="D24" s="22">
        <f>VLOOKUP(A24,'Paper 2'!A$3:BD$39,56,FALSE)</f>
        <v>0</v>
      </c>
      <c r="E24" s="22" t="e">
        <f t="shared" si="1"/>
        <v>#N/A</v>
      </c>
      <c r="F24" s="22" t="e">
        <f t="shared" si="0"/>
        <v>#N/A</v>
      </c>
    </row>
    <row r="25" spans="1:6" x14ac:dyDescent="0.25">
      <c r="A25" s="22">
        <f>'Paper 1'!A27</f>
        <v>0</v>
      </c>
      <c r="B25" s="22">
        <f>'Paper 1'!B27</f>
        <v>0</v>
      </c>
      <c r="C25" s="22" t="e">
        <f>VLOOKUP(A25,'Paper 1'!A$3:BD$39,56,FALSE)</f>
        <v>#N/A</v>
      </c>
      <c r="D25" s="22">
        <f>VLOOKUP(A25,'Paper 2'!A$3:BD$39,56,FALSE)</f>
        <v>0</v>
      </c>
      <c r="E25" s="22" t="e">
        <f t="shared" si="1"/>
        <v>#N/A</v>
      </c>
      <c r="F25" s="22" t="e">
        <f t="shared" si="0"/>
        <v>#N/A</v>
      </c>
    </row>
    <row r="26" spans="1:6" x14ac:dyDescent="0.25">
      <c r="A26" s="22">
        <f>'Paper 1'!A28</f>
        <v>0</v>
      </c>
      <c r="B26" s="22">
        <f>'Paper 1'!B28</f>
        <v>0</v>
      </c>
      <c r="C26" s="22" t="e">
        <f>VLOOKUP(A26,'Paper 1'!A$3:BD$39,56,FALSE)</f>
        <v>#N/A</v>
      </c>
      <c r="D26" s="22">
        <f>VLOOKUP(A26,'Paper 2'!A$3:BD$39,56,FALSE)</f>
        <v>0</v>
      </c>
      <c r="E26" s="22" t="e">
        <f t="shared" si="1"/>
        <v>#N/A</v>
      </c>
      <c r="F26" s="22" t="e">
        <f t="shared" si="0"/>
        <v>#N/A</v>
      </c>
    </row>
    <row r="27" spans="1:6" x14ac:dyDescent="0.25">
      <c r="A27" s="22">
        <f>'Paper 1'!A29</f>
        <v>0</v>
      </c>
      <c r="B27" s="22">
        <f>'Paper 1'!B29</f>
        <v>0</v>
      </c>
      <c r="C27" s="22" t="e">
        <f>VLOOKUP(A27,'Paper 1'!A$3:BD$39,56,FALSE)</f>
        <v>#N/A</v>
      </c>
      <c r="D27" s="22">
        <f>VLOOKUP(A27,'Paper 2'!A$3:BD$39,56,FALSE)</f>
        <v>0</v>
      </c>
      <c r="E27" s="22" t="e">
        <f t="shared" ref="E27:E31" si="2">SUM(C27,D27)</f>
        <v>#N/A</v>
      </c>
      <c r="F27" s="22" t="e">
        <f t="shared" si="0"/>
        <v>#N/A</v>
      </c>
    </row>
    <row r="28" spans="1:6" x14ac:dyDescent="0.25">
      <c r="A28" s="22">
        <f>'Paper 1'!A30</f>
        <v>0</v>
      </c>
      <c r="B28" s="22">
        <f>'Paper 1'!B30</f>
        <v>0</v>
      </c>
      <c r="C28" s="22" t="e">
        <f>VLOOKUP(A28,'Paper 1'!A$3:BD$39,56,FALSE)</f>
        <v>#N/A</v>
      </c>
      <c r="D28" s="22">
        <f>VLOOKUP(A28,'Paper 2'!A$3:BD$39,56,FALSE)</f>
        <v>0</v>
      </c>
      <c r="E28" s="22" t="e">
        <f t="shared" si="2"/>
        <v>#N/A</v>
      </c>
      <c r="F28" s="22" t="e">
        <f t="shared" si="0"/>
        <v>#N/A</v>
      </c>
    </row>
    <row r="29" spans="1:6" x14ac:dyDescent="0.25">
      <c r="A29" s="22">
        <f>'Paper 1'!A31</f>
        <v>0</v>
      </c>
      <c r="B29" s="22">
        <f>'Paper 1'!B31</f>
        <v>0</v>
      </c>
      <c r="C29" s="22" t="e">
        <f>VLOOKUP(A29,'Paper 1'!A$3:BD$39,56,FALSE)</f>
        <v>#N/A</v>
      </c>
      <c r="D29" s="22">
        <f>VLOOKUP(A29,'Paper 2'!A$3:BD$39,56,FALSE)</f>
        <v>0</v>
      </c>
      <c r="E29" s="22" t="e">
        <f t="shared" si="2"/>
        <v>#N/A</v>
      </c>
      <c r="F29" s="22" t="e">
        <f t="shared" si="0"/>
        <v>#N/A</v>
      </c>
    </row>
    <row r="30" spans="1:6" x14ac:dyDescent="0.25">
      <c r="A30" s="22">
        <f>'Paper 1'!A32</f>
        <v>0</v>
      </c>
      <c r="B30" s="22">
        <f>'Paper 1'!B32</f>
        <v>0</v>
      </c>
      <c r="C30" s="22" t="e">
        <f>VLOOKUP(A30,'Paper 1'!A$3:BD$39,56,FALSE)</f>
        <v>#N/A</v>
      </c>
      <c r="D30" s="22">
        <f>VLOOKUP(A30,'Paper 2'!A$3:BD$39,56,FALSE)</f>
        <v>0</v>
      </c>
      <c r="E30" s="22" t="e">
        <f t="shared" si="2"/>
        <v>#N/A</v>
      </c>
      <c r="F30" s="22" t="e">
        <f t="shared" si="0"/>
        <v>#N/A</v>
      </c>
    </row>
    <row r="31" spans="1:6" x14ac:dyDescent="0.25">
      <c r="A31" s="22">
        <f>'Paper 1'!A33</f>
        <v>0</v>
      </c>
      <c r="B31" s="22">
        <f>'Paper 1'!B33</f>
        <v>0</v>
      </c>
      <c r="C31" s="22" t="e">
        <f>VLOOKUP(A31,'Paper 1'!A$3:BD$39,56,FALSE)</f>
        <v>#N/A</v>
      </c>
      <c r="D31" s="22">
        <f>VLOOKUP(A31,'Paper 2'!A$3:BD$39,56,FALSE)</f>
        <v>0</v>
      </c>
      <c r="E31" s="22" t="e">
        <f t="shared" si="2"/>
        <v>#N/A</v>
      </c>
      <c r="F31" s="22" t="e">
        <f t="shared" si="0"/>
        <v>#N/A</v>
      </c>
    </row>
    <row r="32" spans="1:6" x14ac:dyDescent="0.25">
      <c r="A32" s="7"/>
      <c r="B32" s="7"/>
      <c r="C32" s="7"/>
      <c r="D32" s="7"/>
      <c r="E32" s="7"/>
      <c r="F32" s="7"/>
    </row>
    <row r="33" spans="1:6" x14ac:dyDescent="0.25">
      <c r="A33" s="7"/>
      <c r="B33" s="7"/>
      <c r="C33" s="7"/>
      <c r="D33" s="7"/>
      <c r="E33" s="7"/>
      <c r="F33" s="7"/>
    </row>
    <row r="34" spans="1:6" x14ac:dyDescent="0.25">
      <c r="A34" s="7"/>
      <c r="B34" s="7"/>
      <c r="C34" s="7"/>
      <c r="D34" s="7"/>
      <c r="E34" s="7"/>
      <c r="F34" s="7"/>
    </row>
    <row r="35" spans="1:6" x14ac:dyDescent="0.25">
      <c r="A35" s="7"/>
      <c r="B35" s="7"/>
      <c r="C35" s="7"/>
      <c r="D35" s="7"/>
      <c r="E35" s="7"/>
      <c r="F35" s="7"/>
    </row>
    <row r="36" spans="1:6" x14ac:dyDescent="0.25">
      <c r="A36" s="7"/>
      <c r="B36" s="7"/>
      <c r="C36" s="7"/>
      <c r="D36" s="7"/>
      <c r="E36" s="7"/>
      <c r="F36" s="7"/>
    </row>
    <row r="37" spans="1:6" x14ac:dyDescent="0.25">
      <c r="A37" s="7"/>
      <c r="B37" s="7"/>
      <c r="C37" s="7"/>
      <c r="D37" s="7"/>
      <c r="E37" s="7"/>
      <c r="F37" s="7"/>
    </row>
    <row r="38" spans="1:6" x14ac:dyDescent="0.25">
      <c r="A38" s="7"/>
      <c r="B38" s="7"/>
      <c r="C38" s="7"/>
      <c r="D38" s="7"/>
      <c r="E38" s="7"/>
      <c r="F38" s="7"/>
    </row>
    <row r="39" spans="1:6" x14ac:dyDescent="0.25">
      <c r="A39" s="7"/>
      <c r="B39" s="7"/>
      <c r="C39" s="7"/>
      <c r="D39" s="7"/>
      <c r="E39" s="7"/>
      <c r="F39" s="7"/>
    </row>
  </sheetData>
  <mergeCells count="1">
    <mergeCell ref="H1:N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U68"/>
  <sheetViews>
    <sheetView tabSelected="1" zoomScaleNormal="100" workbookViewId="0">
      <selection activeCell="B64" sqref="B64:AD68"/>
    </sheetView>
  </sheetViews>
  <sheetFormatPr defaultColWidth="2.85546875" defaultRowHeight="15" customHeight="1" x14ac:dyDescent="0.25"/>
  <cols>
    <col min="1" max="1" width="1.42578125" customWidth="1"/>
    <col min="2" max="2" width="5.7109375" customWidth="1"/>
    <col min="14" max="14" width="1.42578125" customWidth="1"/>
    <col min="15" max="15" width="1.7109375" customWidth="1"/>
    <col min="16" max="16" width="2.85546875" customWidth="1"/>
    <col min="17" max="17" width="5.7109375" customWidth="1"/>
    <col min="28" max="28" width="2.85546875" customWidth="1"/>
    <col min="29" max="29" width="1.42578125" customWidth="1"/>
    <col min="30" max="30" width="1.7109375" customWidth="1"/>
    <col min="31" max="31" width="1.42578125" customWidth="1"/>
  </cols>
  <sheetData>
    <row r="1" spans="2:73" ht="7.5" customHeight="1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5"/>
    </row>
    <row r="2" spans="2:73" ht="15" customHeight="1" x14ac:dyDescent="0.25">
      <c r="B2" s="50" t="s">
        <v>12</v>
      </c>
      <c r="C2" s="50"/>
      <c r="D2" s="50"/>
      <c r="E2" s="51" t="e">
        <f>VLOOKUP(L2,Overview!A1:F26,2,FALSE)</f>
        <v>#N/A</v>
      </c>
      <c r="F2" s="51"/>
      <c r="G2" s="51"/>
      <c r="H2" s="51"/>
      <c r="I2" s="51"/>
      <c r="J2" s="51"/>
      <c r="K2" s="51"/>
      <c r="L2" s="51" t="s">
        <v>150</v>
      </c>
      <c r="M2" s="51"/>
      <c r="N2" s="51"/>
      <c r="O2" s="51"/>
      <c r="P2" s="51"/>
      <c r="Q2" s="51"/>
      <c r="R2" s="51"/>
      <c r="U2" s="50" t="s">
        <v>13</v>
      </c>
      <c r="V2" s="50"/>
      <c r="W2" s="50"/>
      <c r="X2" s="50"/>
      <c r="Y2" s="42" t="e">
        <f>VLOOKUP(L2,Overview!A1:F26,6,FALSE)</f>
        <v>#N/A</v>
      </c>
      <c r="Z2" s="42"/>
      <c r="AA2" s="42"/>
      <c r="AB2" s="42"/>
    </row>
    <row r="3" spans="2:73" ht="15" customHeight="1" x14ac:dyDescent="0.25">
      <c r="B3" s="50"/>
      <c r="C3" s="50"/>
      <c r="D3" s="50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U3" s="50"/>
      <c r="V3" s="50"/>
      <c r="W3" s="50"/>
      <c r="X3" s="50"/>
      <c r="Y3" s="42"/>
      <c r="Z3" s="42"/>
      <c r="AA3" s="42"/>
      <c r="AB3" s="42"/>
    </row>
    <row r="4" spans="2:73" ht="3.75" customHeight="1" x14ac:dyDescent="0.25">
      <c r="Y4" s="42"/>
      <c r="Z4" s="42"/>
      <c r="AA4" s="42"/>
      <c r="AB4" s="42"/>
    </row>
    <row r="5" spans="2:73" ht="15" customHeight="1" x14ac:dyDescent="0.25">
      <c r="B5" s="52" t="s">
        <v>14</v>
      </c>
      <c r="C5" s="52"/>
      <c r="D5" s="52"/>
      <c r="E5" s="52"/>
      <c r="F5" s="52"/>
      <c r="G5" s="52"/>
      <c r="H5" s="52"/>
      <c r="I5" s="53" t="e">
        <f>VLOOKUP(L2,Overview!A1:F26,3,FALSE)</f>
        <v>#N/A</v>
      </c>
      <c r="J5" s="53"/>
      <c r="K5" s="53"/>
      <c r="L5" s="49" t="str">
        <f>CONCATENATE("out of ",'Paper 1'!BD3,".")</f>
        <v>out of 97.</v>
      </c>
      <c r="M5" s="49"/>
      <c r="N5" s="49"/>
      <c r="O5" s="49"/>
      <c r="P5" s="49"/>
      <c r="R5" s="11"/>
      <c r="S5" s="11"/>
      <c r="T5" s="11"/>
      <c r="U5" s="11"/>
      <c r="V5" s="11"/>
      <c r="W5" s="11"/>
      <c r="Y5" s="42"/>
      <c r="Z5" s="42"/>
      <c r="AA5" s="42"/>
      <c r="AB5" s="42"/>
    </row>
    <row r="6" spans="2:73" ht="15" customHeight="1" thickBot="1" x14ac:dyDescent="0.3">
      <c r="B6" s="46" t="s">
        <v>15</v>
      </c>
      <c r="C6" s="46"/>
      <c r="D6" s="46"/>
      <c r="E6" s="46"/>
      <c r="F6" s="46"/>
      <c r="G6" s="46"/>
      <c r="H6" s="46"/>
      <c r="I6" s="47" t="e">
        <f>VLOOKUP(L2,Overview!A1:F26,4,FALSE)</f>
        <v>#N/A</v>
      </c>
      <c r="J6" s="47"/>
      <c r="K6" s="47"/>
      <c r="L6" s="48" t="str">
        <f>CONCATENATE("out of ",'Paper 2'!BD3,".")</f>
        <v>out of 100.</v>
      </c>
      <c r="M6" s="48"/>
      <c r="N6" s="48"/>
      <c r="O6" s="48"/>
      <c r="P6" s="48"/>
      <c r="Q6" s="4"/>
      <c r="R6" s="9"/>
      <c r="S6" s="9"/>
      <c r="T6" s="9"/>
      <c r="U6" s="9"/>
      <c r="V6" s="9"/>
      <c r="W6" s="9"/>
      <c r="Y6" s="42"/>
      <c r="Z6" s="42"/>
      <c r="AA6" s="42"/>
      <c r="AB6" s="42"/>
    </row>
    <row r="7" spans="2:73" ht="15" customHeight="1" thickBot="1" x14ac:dyDescent="0.3">
      <c r="B7" s="43" t="s">
        <v>16</v>
      </c>
      <c r="C7" s="43"/>
      <c r="D7" s="43"/>
      <c r="E7" s="43"/>
      <c r="F7" s="43"/>
      <c r="G7" s="43"/>
      <c r="H7" s="43"/>
      <c r="I7" s="44" t="e">
        <f>VLOOKUP(L2,Overview!A1:F26,5,FALSE)</f>
        <v>#N/A</v>
      </c>
      <c r="J7" s="44"/>
      <c r="K7" s="44"/>
      <c r="L7" s="45" t="str">
        <f>CONCATENATE("out of ",SUM('Paper 1'!BD3,'Paper 2'!BD3),".")</f>
        <v>out of 197.</v>
      </c>
      <c r="M7" s="45"/>
      <c r="N7" s="45"/>
      <c r="O7" s="45"/>
      <c r="P7" s="45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2:73" ht="7.5" customHeight="1" x14ac:dyDescent="0.25"/>
    <row r="9" spans="2:73" ht="15" customHeight="1" thickBot="1" x14ac:dyDescent="0.3">
      <c r="B9" s="17" t="s">
        <v>17</v>
      </c>
      <c r="C9" s="40" t="s">
        <v>18</v>
      </c>
      <c r="D9" s="40"/>
      <c r="E9" s="40"/>
      <c r="F9" s="40"/>
      <c r="G9" s="40"/>
      <c r="H9" s="40"/>
      <c r="I9" s="40"/>
      <c r="J9" s="40"/>
      <c r="K9" s="40"/>
      <c r="L9" s="40"/>
      <c r="M9" s="40" t="s">
        <v>142</v>
      </c>
      <c r="N9" s="40"/>
      <c r="O9" s="40"/>
      <c r="P9" s="6"/>
      <c r="Q9" s="33" t="s">
        <v>17</v>
      </c>
      <c r="R9" s="39" t="s">
        <v>18</v>
      </c>
      <c r="S9" s="39"/>
      <c r="T9" s="39"/>
      <c r="U9" s="39"/>
      <c r="V9" s="39"/>
      <c r="W9" s="39"/>
      <c r="X9" s="39"/>
      <c r="Y9" s="39"/>
      <c r="Z9" s="39"/>
      <c r="AA9" s="39"/>
      <c r="AB9" s="39" t="s">
        <v>142</v>
      </c>
      <c r="AC9" s="39"/>
      <c r="AD9" s="39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</row>
    <row r="10" spans="2:73" ht="15" customHeight="1" x14ac:dyDescent="0.25">
      <c r="B10" s="16" t="str">
        <f>'Paper 1'!C2</f>
        <v>1a</v>
      </c>
      <c r="C10" s="54" t="str">
        <f>'Paper 1'!C1</f>
        <v>Timetable</v>
      </c>
      <c r="D10" s="54"/>
      <c r="E10" s="54"/>
      <c r="F10" s="54"/>
      <c r="G10" s="54"/>
      <c r="H10" s="54"/>
      <c r="I10" s="54"/>
      <c r="J10" s="54"/>
      <c r="K10" s="54"/>
      <c r="L10" s="54"/>
      <c r="M10" s="14" t="e">
        <f>VLOOKUP($L$2,'Paper 1'!$A$2:$BD$33,3,FALSE)</f>
        <v>#N/A</v>
      </c>
      <c r="N10" s="29" t="s">
        <v>141</v>
      </c>
      <c r="O10" s="30">
        <f>'Paper 1'!C3</f>
        <v>1</v>
      </c>
      <c r="P10" s="16"/>
      <c r="Q10" s="18" t="str">
        <f>'Paper 2'!C2</f>
        <v>1a</v>
      </c>
      <c r="R10" s="54" t="str">
        <f>'Paper 2'!C1</f>
        <v>Converting Measures</v>
      </c>
      <c r="S10" s="54" t="str">
        <f>'Paper 2'!E2</f>
        <v>2a</v>
      </c>
      <c r="T10" s="54" t="str">
        <f>'Paper 2'!F2</f>
        <v>2b</v>
      </c>
      <c r="U10" s="54" t="str">
        <f>'Paper 2'!G2</f>
        <v>3a</v>
      </c>
      <c r="V10" s="54" t="str">
        <f>'Paper 2'!H2</f>
        <v>3b</v>
      </c>
      <c r="W10" s="54">
        <f>'Paper 2'!I2</f>
        <v>4</v>
      </c>
      <c r="X10" s="54">
        <f>'Paper 2'!J2</f>
        <v>5</v>
      </c>
      <c r="Y10" s="54" t="str">
        <f>'Paper 2'!K2</f>
        <v>6a</v>
      </c>
      <c r="Z10" s="54" t="str">
        <f>'Paper 2'!L2</f>
        <v>6bi</v>
      </c>
      <c r="AA10" s="54" t="str">
        <f>'Paper 2'!M2</f>
        <v>6bii</v>
      </c>
      <c r="AB10" s="34" t="e">
        <f>VLOOKUP($L$2,'Paper 2'!$A$2:$BF$33,3,FALSE)</f>
        <v>#N/A</v>
      </c>
      <c r="AC10" s="31" t="s">
        <v>141</v>
      </c>
      <c r="AD10" s="31">
        <f>'Paper 2'!C3</f>
        <v>1</v>
      </c>
      <c r="AE10" s="27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26"/>
      <c r="BT10" s="26"/>
      <c r="BU10" s="26"/>
    </row>
    <row r="11" spans="2:73" ht="15" customHeight="1" x14ac:dyDescent="0.25">
      <c r="B11" s="16" t="str">
        <f>'Paper 1'!D2</f>
        <v>1b</v>
      </c>
      <c r="C11" s="41" t="str">
        <f>'Paper 1'!D1</f>
        <v>Timetable</v>
      </c>
      <c r="D11" s="41"/>
      <c r="E11" s="41"/>
      <c r="F11" s="41"/>
      <c r="G11" s="41"/>
      <c r="H11" s="41"/>
      <c r="I11" s="41"/>
      <c r="J11" s="41"/>
      <c r="K11" s="41"/>
      <c r="L11" s="41"/>
      <c r="M11" s="14" t="e">
        <f>VLOOKUP($L$2,'Paper 1'!$A$2:$BD$33,4,FALSE)</f>
        <v>#N/A</v>
      </c>
      <c r="N11" s="29" t="s">
        <v>141</v>
      </c>
      <c r="O11" s="30">
        <f>'Paper 1'!D3</f>
        <v>1</v>
      </c>
      <c r="P11" s="16"/>
      <c r="Q11" s="18" t="str">
        <f>'Paper 2'!D2</f>
        <v>1b</v>
      </c>
      <c r="R11" s="41" t="str">
        <f>'Paper 2'!D1</f>
        <v>Converting Measures</v>
      </c>
      <c r="S11" s="41" t="str">
        <f>'Paper 2'!F2</f>
        <v>2b</v>
      </c>
      <c r="T11" s="41" t="str">
        <f>'Paper 2'!G2</f>
        <v>3a</v>
      </c>
      <c r="U11" s="41" t="str">
        <f>'Paper 2'!H2</f>
        <v>3b</v>
      </c>
      <c r="V11" s="41">
        <f>'Paper 2'!I2</f>
        <v>4</v>
      </c>
      <c r="W11" s="41">
        <f>'Paper 2'!J2</f>
        <v>5</v>
      </c>
      <c r="X11" s="41" t="str">
        <f>'Paper 2'!K2</f>
        <v>6a</v>
      </c>
      <c r="Y11" s="41" t="str">
        <f>'Paper 2'!L2</f>
        <v>6bi</v>
      </c>
      <c r="Z11" s="41" t="str">
        <f>'Paper 2'!M2</f>
        <v>6bii</v>
      </c>
      <c r="AA11" s="41" t="str">
        <f>'Paper 2'!N2</f>
        <v>7a</v>
      </c>
      <c r="AB11" s="34" t="e">
        <f>VLOOKUP($L$2,'Paper 2'!$A$2:$BF$33,4,FALSE)</f>
        <v>#N/A</v>
      </c>
      <c r="AC11" s="31" t="s">
        <v>141</v>
      </c>
      <c r="AD11" s="31">
        <f>'Paper 2'!D3</f>
        <v>2</v>
      </c>
      <c r="AE11" s="28"/>
      <c r="AF11" s="5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</row>
    <row r="12" spans="2:73" ht="15" customHeight="1" x14ac:dyDescent="0.25">
      <c r="B12" s="16" t="str">
        <f>'Paper 1'!E2</f>
        <v>1c</v>
      </c>
      <c r="C12" s="41" t="str">
        <f>'Paper 1'!E1</f>
        <v>Timetable</v>
      </c>
      <c r="D12" s="41"/>
      <c r="E12" s="41"/>
      <c r="F12" s="41"/>
      <c r="G12" s="41"/>
      <c r="H12" s="41"/>
      <c r="I12" s="41"/>
      <c r="J12" s="41"/>
      <c r="K12" s="41"/>
      <c r="L12" s="41"/>
      <c r="M12" s="14" t="e">
        <f>VLOOKUP($L$2,'Paper 1'!$A$2:$BD$33,5,FALSE)</f>
        <v>#N/A</v>
      </c>
      <c r="N12" s="29" t="s">
        <v>141</v>
      </c>
      <c r="O12" s="30">
        <f>'Paper 1'!E3</f>
        <v>2</v>
      </c>
      <c r="P12" s="16"/>
      <c r="Q12" s="18" t="str">
        <f>'Paper 2'!E2</f>
        <v>2a</v>
      </c>
      <c r="R12" s="41" t="str">
        <f>'Paper 2'!E1</f>
        <v>Indices</v>
      </c>
      <c r="S12" s="41" t="str">
        <f>'Paper 2'!G2</f>
        <v>3a</v>
      </c>
      <c r="T12" s="41" t="str">
        <f>'Paper 2'!H2</f>
        <v>3b</v>
      </c>
      <c r="U12" s="41">
        <f>'Paper 2'!I2</f>
        <v>4</v>
      </c>
      <c r="V12" s="41">
        <f>'Paper 2'!J2</f>
        <v>5</v>
      </c>
      <c r="W12" s="41" t="str">
        <f>'Paper 2'!K2</f>
        <v>6a</v>
      </c>
      <c r="X12" s="41" t="str">
        <f>'Paper 2'!L2</f>
        <v>6bi</v>
      </c>
      <c r="Y12" s="41" t="str">
        <f>'Paper 2'!M2</f>
        <v>6bii</v>
      </c>
      <c r="Z12" s="41" t="str">
        <f>'Paper 2'!N2</f>
        <v>7a</v>
      </c>
      <c r="AA12" s="41" t="str">
        <f>'Paper 2'!O2</f>
        <v>7b</v>
      </c>
      <c r="AB12" s="34" t="e">
        <f>VLOOKUP($L$2,'Paper 2'!$A$2:$BF$33,5,FALSE)</f>
        <v>#N/A</v>
      </c>
      <c r="AC12" s="31" t="s">
        <v>141</v>
      </c>
      <c r="AD12" s="31">
        <f>'Paper 2'!E3</f>
        <v>1</v>
      </c>
      <c r="AE12" s="27"/>
      <c r="AF12" s="5"/>
      <c r="AG12" s="5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</row>
    <row r="13" spans="2:73" ht="15" customHeight="1" x14ac:dyDescent="0.25">
      <c r="B13" s="16" t="str">
        <f>'Paper 1'!F2</f>
        <v>2a</v>
      </c>
      <c r="C13" s="41" t="str">
        <f>'Paper 1'!F1</f>
        <v>Function Machines</v>
      </c>
      <c r="D13" s="41"/>
      <c r="E13" s="41"/>
      <c r="F13" s="41"/>
      <c r="G13" s="41"/>
      <c r="H13" s="41"/>
      <c r="I13" s="41"/>
      <c r="J13" s="41"/>
      <c r="K13" s="41"/>
      <c r="L13" s="41"/>
      <c r="M13" s="14" t="e">
        <f>VLOOKUP($L$2,'Paper 1'!$A$2:$BD$33,6,FALSE)</f>
        <v>#N/A</v>
      </c>
      <c r="N13" s="29" t="s">
        <v>141</v>
      </c>
      <c r="O13" s="30">
        <f>'Paper 1'!F3</f>
        <v>1</v>
      </c>
      <c r="P13" s="16"/>
      <c r="Q13" s="18" t="str">
        <f>'Paper 2'!F2</f>
        <v>2b</v>
      </c>
      <c r="R13" s="41" t="str">
        <f>'Paper 2'!F1</f>
        <v>Indices</v>
      </c>
      <c r="S13" s="41" t="str">
        <f>'Paper 2'!H2</f>
        <v>3b</v>
      </c>
      <c r="T13" s="41">
        <f>'Paper 2'!I2</f>
        <v>4</v>
      </c>
      <c r="U13" s="41">
        <f>'Paper 2'!J2</f>
        <v>5</v>
      </c>
      <c r="V13" s="41" t="str">
        <f>'Paper 2'!K2</f>
        <v>6a</v>
      </c>
      <c r="W13" s="41" t="str">
        <f>'Paper 2'!L2</f>
        <v>6bi</v>
      </c>
      <c r="X13" s="41" t="str">
        <f>'Paper 2'!M2</f>
        <v>6bii</v>
      </c>
      <c r="Y13" s="41" t="str">
        <f>'Paper 2'!N2</f>
        <v>7a</v>
      </c>
      <c r="Z13" s="41" t="str">
        <f>'Paper 2'!O2</f>
        <v>7b</v>
      </c>
      <c r="AA13" s="41" t="str">
        <f>'Paper 2'!P2</f>
        <v>8a</v>
      </c>
      <c r="AB13" s="34" t="e">
        <f>VLOOKUP($L$2,'Paper 2'!$A$2:$BF$33,6,FALSE)</f>
        <v>#N/A</v>
      </c>
      <c r="AC13" s="31" t="s">
        <v>141</v>
      </c>
      <c r="AD13" s="31">
        <f>'Paper 2'!F3</f>
        <v>1</v>
      </c>
      <c r="AE13" s="27"/>
      <c r="AF13" s="5"/>
      <c r="AG13" s="5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</row>
    <row r="14" spans="2:73" ht="15" customHeight="1" x14ac:dyDescent="0.25">
      <c r="B14" s="16" t="str">
        <f>'Paper 1'!G2</f>
        <v>2b</v>
      </c>
      <c r="C14" s="41" t="str">
        <f>'Paper 1'!G1</f>
        <v>Function Machines</v>
      </c>
      <c r="D14" s="41"/>
      <c r="E14" s="41"/>
      <c r="F14" s="41"/>
      <c r="G14" s="41"/>
      <c r="H14" s="41"/>
      <c r="I14" s="41"/>
      <c r="J14" s="41"/>
      <c r="K14" s="41"/>
      <c r="L14" s="41"/>
      <c r="M14" s="14" t="e">
        <f>VLOOKUP($L$2,'Paper 1'!$A$2:$BD$33,7,FALSE)</f>
        <v>#N/A</v>
      </c>
      <c r="N14" s="29" t="s">
        <v>141</v>
      </c>
      <c r="O14" s="30">
        <f>'Paper 1'!G3</f>
        <v>2</v>
      </c>
      <c r="P14" s="16"/>
      <c r="Q14" s="18" t="str">
        <f>'Paper 2'!G2</f>
        <v>3a</v>
      </c>
      <c r="R14" s="41" t="str">
        <f>'Paper 2'!G1</f>
        <v>Properties of Quadrilaterals</v>
      </c>
      <c r="S14" s="41">
        <f>'Paper 2'!I2</f>
        <v>4</v>
      </c>
      <c r="T14" s="41">
        <f>'Paper 2'!J2</f>
        <v>5</v>
      </c>
      <c r="U14" s="41" t="str">
        <f>'Paper 2'!K2</f>
        <v>6a</v>
      </c>
      <c r="V14" s="41" t="str">
        <f>'Paper 2'!L2</f>
        <v>6bi</v>
      </c>
      <c r="W14" s="41" t="str">
        <f>'Paper 2'!M2</f>
        <v>6bii</v>
      </c>
      <c r="X14" s="41" t="str">
        <f>'Paper 2'!N2</f>
        <v>7a</v>
      </c>
      <c r="Y14" s="41" t="str">
        <f>'Paper 2'!O2</f>
        <v>7b</v>
      </c>
      <c r="Z14" s="41" t="str">
        <f>'Paper 2'!P2</f>
        <v>8a</v>
      </c>
      <c r="AA14" s="41" t="str">
        <f>'Paper 2'!Q2</f>
        <v>8b</v>
      </c>
      <c r="AB14" s="34" t="e">
        <f>VLOOKUP($L$2,'Paper 2'!$A$2:$BF$33,7,FALSE)</f>
        <v>#N/A</v>
      </c>
      <c r="AC14" s="31" t="s">
        <v>141</v>
      </c>
      <c r="AD14" s="31">
        <f>'Paper 2'!G3</f>
        <v>3</v>
      </c>
      <c r="AE14" s="27"/>
      <c r="AF14" s="5"/>
      <c r="AG14" s="5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</row>
    <row r="15" spans="2:73" ht="15" customHeight="1" x14ac:dyDescent="0.25">
      <c r="B15" s="16" t="str">
        <f>'Paper 1'!H2</f>
        <v>4a</v>
      </c>
      <c r="C15" s="41" t="str">
        <f>'Paper 1'!H1</f>
        <v>Patterns</v>
      </c>
      <c r="D15" s="41"/>
      <c r="E15" s="41"/>
      <c r="F15" s="41"/>
      <c r="G15" s="41"/>
      <c r="H15" s="41"/>
      <c r="I15" s="41"/>
      <c r="J15" s="41"/>
      <c r="K15" s="41"/>
      <c r="L15" s="41"/>
      <c r="M15" s="14" t="e">
        <f>VLOOKUP($L$2,'Paper 1'!$A$2:$BD$33,8,FALSE)</f>
        <v>#N/A</v>
      </c>
      <c r="N15" s="29" t="s">
        <v>141</v>
      </c>
      <c r="O15" s="30">
        <f>'Paper 1'!H3</f>
        <v>2</v>
      </c>
      <c r="P15" s="16"/>
      <c r="Q15" s="18" t="str">
        <f>'Paper 2'!H2</f>
        <v>3b</v>
      </c>
      <c r="R15" s="41" t="str">
        <f>'Paper 2'!H1</f>
        <v>Properties of Quadrilaterals</v>
      </c>
      <c r="S15" s="41">
        <f>'Paper 2'!J2</f>
        <v>5</v>
      </c>
      <c r="T15" s="41" t="str">
        <f>'Paper 2'!K2</f>
        <v>6a</v>
      </c>
      <c r="U15" s="41" t="str">
        <f>'Paper 2'!L2</f>
        <v>6bi</v>
      </c>
      <c r="V15" s="41" t="str">
        <f>'Paper 2'!M2</f>
        <v>6bii</v>
      </c>
      <c r="W15" s="41" t="str">
        <f>'Paper 2'!N2</f>
        <v>7a</v>
      </c>
      <c r="X15" s="41" t="str">
        <f>'Paper 2'!O2</f>
        <v>7b</v>
      </c>
      <c r="Y15" s="41" t="str">
        <f>'Paper 2'!P2</f>
        <v>8a</v>
      </c>
      <c r="Z15" s="41" t="str">
        <f>'Paper 2'!Q2</f>
        <v>8b</v>
      </c>
      <c r="AA15" s="41">
        <f>'Paper 2'!R2</f>
        <v>9</v>
      </c>
      <c r="AB15" s="34" t="e">
        <f>VLOOKUP($L$2,'Paper 2'!$A$2:$BF$33,8,FALSE)</f>
        <v>#N/A</v>
      </c>
      <c r="AC15" s="31" t="s">
        <v>141</v>
      </c>
      <c r="AD15" s="31">
        <f>'Paper 2'!H3</f>
        <v>1</v>
      </c>
      <c r="AE15" s="27"/>
      <c r="AF15" s="5"/>
      <c r="AG15" s="5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</row>
    <row r="16" spans="2:73" ht="15" customHeight="1" x14ac:dyDescent="0.25">
      <c r="B16" s="16" t="str">
        <f>'Paper 1'!I2</f>
        <v>4b</v>
      </c>
      <c r="C16" s="41" t="str">
        <f>'Paper 1'!I1</f>
        <v>Patterns</v>
      </c>
      <c r="D16" s="41"/>
      <c r="E16" s="41"/>
      <c r="F16" s="41"/>
      <c r="G16" s="41"/>
      <c r="H16" s="41"/>
      <c r="I16" s="41"/>
      <c r="J16" s="41"/>
      <c r="K16" s="41"/>
      <c r="L16" s="41"/>
      <c r="M16" s="14" t="e">
        <f>VLOOKUP($L$2,'Paper 1'!$A$2:$BD$33,9,FALSE)</f>
        <v>#N/A</v>
      </c>
      <c r="N16" s="29" t="s">
        <v>141</v>
      </c>
      <c r="O16" s="30">
        <f>'Paper 1'!I3</f>
        <v>1</v>
      </c>
      <c r="P16" s="16"/>
      <c r="Q16" s="18">
        <f>'Paper 2'!I2</f>
        <v>4</v>
      </c>
      <c r="R16" s="41" t="str">
        <f>'Paper 2'!I1</f>
        <v>Rotation</v>
      </c>
      <c r="S16" s="41" t="str">
        <f>'Paper 2'!K2</f>
        <v>6a</v>
      </c>
      <c r="T16" s="41" t="str">
        <f>'Paper 2'!L2</f>
        <v>6bi</v>
      </c>
      <c r="U16" s="41" t="str">
        <f>'Paper 2'!M2</f>
        <v>6bii</v>
      </c>
      <c r="V16" s="41" t="str">
        <f>'Paper 2'!N2</f>
        <v>7a</v>
      </c>
      <c r="W16" s="41" t="str">
        <f>'Paper 2'!O2</f>
        <v>7b</v>
      </c>
      <c r="X16" s="41" t="str">
        <f>'Paper 2'!P2</f>
        <v>8a</v>
      </c>
      <c r="Y16" s="41" t="str">
        <f>'Paper 2'!Q2</f>
        <v>8b</v>
      </c>
      <c r="Z16" s="41">
        <f>'Paper 2'!R2</f>
        <v>9</v>
      </c>
      <c r="AA16" s="41" t="str">
        <f>'Paper 2'!S2</f>
        <v>10a</v>
      </c>
      <c r="AB16" s="34" t="e">
        <f>VLOOKUP($L$2,'Paper 2'!$A$2:$BF$33,9,FALSE)</f>
        <v>#N/A</v>
      </c>
      <c r="AC16" s="31" t="s">
        <v>141</v>
      </c>
      <c r="AD16" s="31">
        <f>'Paper 2'!I3</f>
        <v>2</v>
      </c>
      <c r="AE16" s="27"/>
      <c r="AF16" s="5"/>
      <c r="AG16" s="5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</row>
    <row r="17" spans="2:73" ht="15" customHeight="1" x14ac:dyDescent="0.25">
      <c r="B17" s="16">
        <f>'Paper 1'!J2</f>
        <v>3</v>
      </c>
      <c r="C17" s="41" t="str">
        <f>'Paper 1'!J1</f>
        <v>Two Way Tables</v>
      </c>
      <c r="D17" s="41"/>
      <c r="E17" s="41"/>
      <c r="F17" s="41"/>
      <c r="G17" s="41"/>
      <c r="H17" s="41"/>
      <c r="I17" s="41"/>
      <c r="J17" s="41"/>
      <c r="K17" s="41"/>
      <c r="L17" s="41"/>
      <c r="M17" s="14" t="e">
        <f>VLOOKUP($L$2,'Paper 1'!$A$2:$BD$33,10,FALSE)</f>
        <v>#N/A</v>
      </c>
      <c r="N17" s="29" t="s">
        <v>141</v>
      </c>
      <c r="O17" s="30">
        <f>'Paper 1'!J3</f>
        <v>4</v>
      </c>
      <c r="P17" s="16"/>
      <c r="Q17" s="18">
        <f>'Paper 2'!J2</f>
        <v>5</v>
      </c>
      <c r="R17" s="41" t="str">
        <f>'Paper 2'!J1</f>
        <v>Angles in a Quadrilateral</v>
      </c>
      <c r="S17" s="41" t="str">
        <f>'Paper 2'!L2</f>
        <v>6bi</v>
      </c>
      <c r="T17" s="41" t="str">
        <f>'Paper 2'!M2</f>
        <v>6bii</v>
      </c>
      <c r="U17" s="41" t="str">
        <f>'Paper 2'!N2</f>
        <v>7a</v>
      </c>
      <c r="V17" s="41" t="str">
        <f>'Paper 2'!O2</f>
        <v>7b</v>
      </c>
      <c r="W17" s="41" t="str">
        <f>'Paper 2'!P2</f>
        <v>8a</v>
      </c>
      <c r="X17" s="41" t="str">
        <f>'Paper 2'!Q2</f>
        <v>8b</v>
      </c>
      <c r="Y17" s="41">
        <f>'Paper 2'!R2</f>
        <v>9</v>
      </c>
      <c r="Z17" s="41" t="str">
        <f>'Paper 2'!S2</f>
        <v>10a</v>
      </c>
      <c r="AA17" s="41" t="str">
        <f>'Paper 2'!T2</f>
        <v>10b</v>
      </c>
      <c r="AB17" s="34" t="e">
        <f>VLOOKUP($L$2,'Paper 2'!$A$2:$BF$33,10,FALSE)</f>
        <v>#N/A</v>
      </c>
      <c r="AC17" s="31" t="s">
        <v>141</v>
      </c>
      <c r="AD17" s="31">
        <f>'Paper 2'!J3</f>
        <v>3</v>
      </c>
      <c r="AE17" s="27"/>
      <c r="AF17" s="5"/>
      <c r="AG17" s="5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</row>
    <row r="18" spans="2:73" ht="15" customHeight="1" x14ac:dyDescent="0.25">
      <c r="B18" s="16" t="str">
        <f>'Paper 1'!K2</f>
        <v>5a</v>
      </c>
      <c r="C18" s="41" t="str">
        <f>'Paper 1'!K1</f>
        <v>Pie Charts</v>
      </c>
      <c r="D18" s="41"/>
      <c r="E18" s="41"/>
      <c r="F18" s="41"/>
      <c r="G18" s="41"/>
      <c r="H18" s="41"/>
      <c r="I18" s="41"/>
      <c r="J18" s="41"/>
      <c r="K18" s="41"/>
      <c r="L18" s="41"/>
      <c r="M18" s="14" t="e">
        <f>VLOOKUP($L$2,'Paper 1'!$A$2:$BD$33,11,FALSE)</f>
        <v>#N/A</v>
      </c>
      <c r="N18" s="29" t="s">
        <v>141</v>
      </c>
      <c r="O18" s="30">
        <f>'Paper 1'!K3</f>
        <v>2</v>
      </c>
      <c r="P18" s="16"/>
      <c r="Q18" s="18" t="str">
        <f>'Paper 2'!K2</f>
        <v>6a</v>
      </c>
      <c r="R18" s="41" t="str">
        <f>'Paper 2'!K1</f>
        <v>Area of a Circle</v>
      </c>
      <c r="S18" s="41" t="str">
        <f>'Paper 2'!M2</f>
        <v>6bii</v>
      </c>
      <c r="T18" s="41" t="str">
        <f>'Paper 2'!N2</f>
        <v>7a</v>
      </c>
      <c r="U18" s="41" t="str">
        <f>'Paper 2'!O2</f>
        <v>7b</v>
      </c>
      <c r="V18" s="41" t="str">
        <f>'Paper 2'!P2</f>
        <v>8a</v>
      </c>
      <c r="W18" s="41" t="str">
        <f>'Paper 2'!Q2</f>
        <v>8b</v>
      </c>
      <c r="X18" s="41">
        <f>'Paper 2'!R2</f>
        <v>9</v>
      </c>
      <c r="Y18" s="41" t="str">
        <f>'Paper 2'!S2</f>
        <v>10a</v>
      </c>
      <c r="Z18" s="41" t="str">
        <f>'Paper 2'!T2</f>
        <v>10b</v>
      </c>
      <c r="AA18" s="41" t="str">
        <f>'Paper 2'!U2</f>
        <v>10c</v>
      </c>
      <c r="AB18" s="34" t="e">
        <f>VLOOKUP($L$2,'Paper 2'!$A$2:$BF$33,11,FALSE)</f>
        <v>#N/A</v>
      </c>
      <c r="AC18" s="31" t="s">
        <v>141</v>
      </c>
      <c r="AD18" s="31">
        <f>'Paper 2'!K3</f>
        <v>2</v>
      </c>
      <c r="AE18" s="27"/>
      <c r="AF18" s="5"/>
      <c r="AG18" s="5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</row>
    <row r="19" spans="2:73" ht="15" customHeight="1" x14ac:dyDescent="0.25">
      <c r="B19" s="16" t="str">
        <f>'Paper 1'!L2</f>
        <v>5b</v>
      </c>
      <c r="C19" s="41" t="str">
        <f>'Paper 1'!L1</f>
        <v>Pie Charts</v>
      </c>
      <c r="D19" s="41"/>
      <c r="E19" s="41"/>
      <c r="F19" s="41"/>
      <c r="G19" s="41"/>
      <c r="H19" s="41"/>
      <c r="I19" s="41"/>
      <c r="J19" s="41"/>
      <c r="K19" s="41"/>
      <c r="L19" s="41"/>
      <c r="M19" s="14" t="e">
        <f>VLOOKUP($L$2,'Paper 1'!$A$2:$BD$33,12,FALSE)</f>
        <v>#N/A</v>
      </c>
      <c r="N19" s="29" t="s">
        <v>141</v>
      </c>
      <c r="O19" s="30">
        <f>'Paper 1'!L3</f>
        <v>2</v>
      </c>
      <c r="P19" s="16"/>
      <c r="Q19" s="18" t="str">
        <f>'Paper 2'!L2</f>
        <v>6bi</v>
      </c>
      <c r="R19" s="41" t="str">
        <f>'Paper 2'!L1</f>
        <v>Converting Metric Units</v>
      </c>
      <c r="S19" s="41" t="str">
        <f>'Paper 2'!N2</f>
        <v>7a</v>
      </c>
      <c r="T19" s="41" t="str">
        <f>'Paper 2'!O2</f>
        <v>7b</v>
      </c>
      <c r="U19" s="41" t="str">
        <f>'Paper 2'!P2</f>
        <v>8a</v>
      </c>
      <c r="V19" s="41" t="str">
        <f>'Paper 2'!Q2</f>
        <v>8b</v>
      </c>
      <c r="W19" s="41">
        <f>'Paper 2'!R2</f>
        <v>9</v>
      </c>
      <c r="X19" s="41" t="str">
        <f>'Paper 2'!S2</f>
        <v>10a</v>
      </c>
      <c r="Y19" s="41" t="str">
        <f>'Paper 2'!T2</f>
        <v>10b</v>
      </c>
      <c r="Z19" s="41" t="str">
        <f>'Paper 2'!U2</f>
        <v>10c</v>
      </c>
      <c r="AA19" s="41" t="str">
        <f>'Paper 2'!V2</f>
        <v>10di</v>
      </c>
      <c r="AB19" s="34" t="e">
        <f>VLOOKUP($L$2,'Paper 2'!$A$2:$BF$33,12,FALSE)</f>
        <v>#N/A</v>
      </c>
      <c r="AC19" s="31" t="s">
        <v>141</v>
      </c>
      <c r="AD19" s="31">
        <f>'Paper 2'!L3</f>
        <v>1</v>
      </c>
      <c r="AE19" s="27"/>
      <c r="AF19" s="5"/>
      <c r="AG19" s="5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</row>
    <row r="20" spans="2:73" ht="15" customHeight="1" x14ac:dyDescent="0.25">
      <c r="B20" s="16" t="str">
        <f>'Paper 1'!M2</f>
        <v>5c</v>
      </c>
      <c r="C20" s="41" t="str">
        <f>'Paper 1'!M1</f>
        <v>Pie Charts</v>
      </c>
      <c r="D20" s="41"/>
      <c r="E20" s="41"/>
      <c r="F20" s="41"/>
      <c r="G20" s="41"/>
      <c r="H20" s="41"/>
      <c r="I20" s="41"/>
      <c r="J20" s="41"/>
      <c r="K20" s="41"/>
      <c r="L20" s="41"/>
      <c r="M20" s="14" t="e">
        <f>VLOOKUP($L$2,'Paper 1'!$A$2:$BD$33,13,FALSE)</f>
        <v>#N/A</v>
      </c>
      <c r="N20" s="29" t="s">
        <v>141</v>
      </c>
      <c r="O20" s="30">
        <f>'Paper 1'!M3</f>
        <v>1</v>
      </c>
      <c r="P20" s="16"/>
      <c r="Q20" s="18" t="str">
        <f>'Paper 2'!M2</f>
        <v>6bii</v>
      </c>
      <c r="R20" s="41" t="str">
        <f>'Paper 2'!M1</f>
        <v>Area of a Rectangle</v>
      </c>
      <c r="S20" s="41" t="str">
        <f>'Paper 2'!O2</f>
        <v>7b</v>
      </c>
      <c r="T20" s="41" t="str">
        <f>'Paper 2'!P2</f>
        <v>8a</v>
      </c>
      <c r="U20" s="41" t="str">
        <f>'Paper 2'!Q2</f>
        <v>8b</v>
      </c>
      <c r="V20" s="41">
        <f>'Paper 2'!R2</f>
        <v>9</v>
      </c>
      <c r="W20" s="41" t="str">
        <f>'Paper 2'!S2</f>
        <v>10a</v>
      </c>
      <c r="X20" s="41" t="str">
        <f>'Paper 2'!T2</f>
        <v>10b</v>
      </c>
      <c r="Y20" s="41" t="str">
        <f>'Paper 2'!U2</f>
        <v>10c</v>
      </c>
      <c r="Z20" s="41" t="str">
        <f>'Paper 2'!V2</f>
        <v>10di</v>
      </c>
      <c r="AA20" s="41" t="str">
        <f>'Paper 2'!W2</f>
        <v>10dii</v>
      </c>
      <c r="AB20" s="34" t="e">
        <f>VLOOKUP($L$2,'Paper 2'!$A$2:$BF$33,13,FALSE)</f>
        <v>#N/A</v>
      </c>
      <c r="AC20" s="31" t="s">
        <v>141</v>
      </c>
      <c r="AD20" s="31">
        <f>'Paper 2'!M3</f>
        <v>2</v>
      </c>
      <c r="AE20" s="27"/>
      <c r="AF20" s="5"/>
      <c r="AG20" s="5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</row>
    <row r="21" spans="2:73" ht="15" customHeight="1" x14ac:dyDescent="0.25">
      <c r="B21" s="16" t="str">
        <f>'Paper 1'!N2</f>
        <v>6a</v>
      </c>
      <c r="C21" s="41" t="str">
        <f>'Paper 1'!N1</f>
        <v>Decimals</v>
      </c>
      <c r="D21" s="41"/>
      <c r="E21" s="41"/>
      <c r="F21" s="41"/>
      <c r="G21" s="41"/>
      <c r="H21" s="41"/>
      <c r="I21" s="41"/>
      <c r="J21" s="41"/>
      <c r="K21" s="41"/>
      <c r="L21" s="41"/>
      <c r="M21" s="14" t="e">
        <f>VLOOKUP($L$2,'Paper 1'!$A$2:$BD$33,14,FALSE)</f>
        <v>#N/A</v>
      </c>
      <c r="N21" s="29" t="s">
        <v>141</v>
      </c>
      <c r="O21" s="30">
        <f>'Paper 1'!N3</f>
        <v>1</v>
      </c>
      <c r="P21" s="16"/>
      <c r="Q21" s="18" t="str">
        <f>'Paper 2'!N2</f>
        <v>7a</v>
      </c>
      <c r="R21" s="41" t="str">
        <f>'Paper 2'!N1</f>
        <v>Bearings</v>
      </c>
      <c r="S21" s="41" t="str">
        <f>'Paper 2'!P2</f>
        <v>8a</v>
      </c>
      <c r="T21" s="41" t="str">
        <f>'Paper 2'!Q2</f>
        <v>8b</v>
      </c>
      <c r="U21" s="41">
        <f>'Paper 2'!R2</f>
        <v>9</v>
      </c>
      <c r="V21" s="41" t="str">
        <f>'Paper 2'!S2</f>
        <v>10a</v>
      </c>
      <c r="W21" s="41" t="str">
        <f>'Paper 2'!T2</f>
        <v>10b</v>
      </c>
      <c r="X21" s="41" t="str">
        <f>'Paper 2'!U2</f>
        <v>10c</v>
      </c>
      <c r="Y21" s="41" t="str">
        <f>'Paper 2'!V2</f>
        <v>10di</v>
      </c>
      <c r="Z21" s="41" t="str">
        <f>'Paper 2'!W2</f>
        <v>10dii</v>
      </c>
      <c r="AA21" s="41">
        <f>'Paper 2'!X2</f>
        <v>11</v>
      </c>
      <c r="AB21" s="34" t="e">
        <f>VLOOKUP($L$2,'Paper 2'!$A$2:$BF$33,14,FALSE)</f>
        <v>#N/A</v>
      </c>
      <c r="AC21" s="31" t="s">
        <v>141</v>
      </c>
      <c r="AD21" s="31">
        <f>'Paper 2'!N3</f>
        <v>1</v>
      </c>
      <c r="AE21" s="27"/>
      <c r="AF21" s="5"/>
      <c r="AG21" s="5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</row>
    <row r="22" spans="2:73" ht="15" customHeight="1" x14ac:dyDescent="0.25">
      <c r="B22" s="16" t="str">
        <f>'Paper 1'!O2</f>
        <v>6b</v>
      </c>
      <c r="C22" s="41" t="str">
        <f>'Paper 1'!O1</f>
        <v>Decimals</v>
      </c>
      <c r="D22" s="41"/>
      <c r="E22" s="41"/>
      <c r="F22" s="41"/>
      <c r="G22" s="41"/>
      <c r="H22" s="41"/>
      <c r="I22" s="41"/>
      <c r="J22" s="41"/>
      <c r="K22" s="41"/>
      <c r="L22" s="41"/>
      <c r="M22" s="14" t="e">
        <f>VLOOKUP($L$2,'Paper 1'!$A$2:$BD$33,15,FALSE)</f>
        <v>#N/A</v>
      </c>
      <c r="N22" s="29" t="s">
        <v>141</v>
      </c>
      <c r="O22" s="30">
        <f>'Paper 1'!O3</f>
        <v>1</v>
      </c>
      <c r="P22" s="16"/>
      <c r="Q22" s="18" t="str">
        <f>'Paper 2'!O2</f>
        <v>7b</v>
      </c>
      <c r="R22" s="41" t="str">
        <f>'Paper 2'!O1</f>
        <v>Bearings</v>
      </c>
      <c r="S22" s="41" t="str">
        <f>'Paper 2'!Q2</f>
        <v>8b</v>
      </c>
      <c r="T22" s="41">
        <f>'Paper 2'!R2</f>
        <v>9</v>
      </c>
      <c r="U22" s="41" t="str">
        <f>'Paper 2'!S2</f>
        <v>10a</v>
      </c>
      <c r="V22" s="41" t="str">
        <f>'Paper 2'!T2</f>
        <v>10b</v>
      </c>
      <c r="W22" s="41" t="str">
        <f>'Paper 2'!U2</f>
        <v>10c</v>
      </c>
      <c r="X22" s="41" t="str">
        <f>'Paper 2'!V2</f>
        <v>10di</v>
      </c>
      <c r="Y22" s="41" t="str">
        <f>'Paper 2'!W2</f>
        <v>10dii</v>
      </c>
      <c r="Z22" s="41">
        <f>'Paper 2'!X2</f>
        <v>11</v>
      </c>
      <c r="AA22" s="41" t="str">
        <f>'Paper 2'!Y2</f>
        <v>12a</v>
      </c>
      <c r="AB22" s="34" t="e">
        <f>VLOOKUP($L$2,'Paper 2'!$A$2:$BF$33,15,FALSE)</f>
        <v>#N/A</v>
      </c>
      <c r="AC22" s="31" t="s">
        <v>141</v>
      </c>
      <c r="AD22" s="31">
        <f>'Paper 2'!O3</f>
        <v>2</v>
      </c>
      <c r="AE22" s="27"/>
      <c r="AF22" s="5"/>
      <c r="AG22" s="5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</row>
    <row r="23" spans="2:73" ht="15" customHeight="1" x14ac:dyDescent="0.25">
      <c r="B23" s="16" t="str">
        <f>'Paper 1'!P2</f>
        <v>6ci</v>
      </c>
      <c r="C23" s="41" t="str">
        <f>'Paper 1'!P1</f>
        <v>Decimals</v>
      </c>
      <c r="D23" s="41"/>
      <c r="E23" s="41"/>
      <c r="F23" s="41"/>
      <c r="G23" s="41"/>
      <c r="H23" s="41"/>
      <c r="I23" s="41"/>
      <c r="J23" s="41"/>
      <c r="K23" s="41"/>
      <c r="L23" s="41"/>
      <c r="M23" s="14" t="e">
        <f>VLOOKUP($L$2,'Paper 1'!$A$2:$BD$33,16,FALSE)</f>
        <v>#N/A</v>
      </c>
      <c r="N23" s="29" t="s">
        <v>141</v>
      </c>
      <c r="O23" s="30">
        <f>'Paper 1'!P3</f>
        <v>1</v>
      </c>
      <c r="P23" s="16"/>
      <c r="Q23" s="18" t="str">
        <f>'Paper 2'!P2</f>
        <v>8a</v>
      </c>
      <c r="R23" s="41" t="str">
        <f>'Paper 2'!P1</f>
        <v>Mean from a Frequency Table</v>
      </c>
      <c r="S23" s="41">
        <f>'Paper 2'!R2</f>
        <v>9</v>
      </c>
      <c r="T23" s="41" t="str">
        <f>'Paper 2'!S2</f>
        <v>10a</v>
      </c>
      <c r="U23" s="41" t="str">
        <f>'Paper 2'!T2</f>
        <v>10b</v>
      </c>
      <c r="V23" s="41" t="str">
        <f>'Paper 2'!U2</f>
        <v>10c</v>
      </c>
      <c r="W23" s="41" t="str">
        <f>'Paper 2'!V2</f>
        <v>10di</v>
      </c>
      <c r="X23" s="41" t="str">
        <f>'Paper 2'!W2</f>
        <v>10dii</v>
      </c>
      <c r="Y23" s="41">
        <f>'Paper 2'!X2</f>
        <v>11</v>
      </c>
      <c r="Z23" s="41" t="str">
        <f>'Paper 2'!Y2</f>
        <v>12a</v>
      </c>
      <c r="AA23" s="41" t="str">
        <f>'Paper 2'!Z2</f>
        <v>12b</v>
      </c>
      <c r="AB23" s="34" t="e">
        <f>VLOOKUP($L$2,'Paper 2'!$A$2:$BF$33,16,FALSE)</f>
        <v>#N/A</v>
      </c>
      <c r="AC23" s="31" t="s">
        <v>141</v>
      </c>
      <c r="AD23" s="31">
        <f>'Paper 2'!P3</f>
        <v>3</v>
      </c>
      <c r="AE23" s="27"/>
      <c r="AF23" s="5"/>
      <c r="AG23" s="5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</row>
    <row r="24" spans="2:73" ht="15" customHeight="1" x14ac:dyDescent="0.25">
      <c r="B24" s="16" t="str">
        <f>'Paper 1'!Q2</f>
        <v>6cii</v>
      </c>
      <c r="C24" s="41" t="str">
        <f>'Paper 1'!Q1</f>
        <v>Decimals</v>
      </c>
      <c r="D24" s="41"/>
      <c r="E24" s="41"/>
      <c r="F24" s="41"/>
      <c r="G24" s="41"/>
      <c r="H24" s="41"/>
      <c r="I24" s="41"/>
      <c r="J24" s="41"/>
      <c r="K24" s="41"/>
      <c r="L24" s="41"/>
      <c r="M24" s="14" t="e">
        <f>VLOOKUP($L$2,'Paper 1'!$A$2:$BD$33,17,FALSE)</f>
        <v>#N/A</v>
      </c>
      <c r="N24" s="29" t="s">
        <v>141</v>
      </c>
      <c r="O24" s="30">
        <f>'Paper 1'!Q3</f>
        <v>1</v>
      </c>
      <c r="P24" s="16"/>
      <c r="Q24" s="18" t="str">
        <f>'Paper 2'!Q2</f>
        <v>8b</v>
      </c>
      <c r="R24" s="41" t="str">
        <f>'Paper 2'!Q1</f>
        <v>Probability</v>
      </c>
      <c r="S24" s="41" t="str">
        <f>'Paper 2'!S2</f>
        <v>10a</v>
      </c>
      <c r="T24" s="41" t="str">
        <f>'Paper 2'!T2</f>
        <v>10b</v>
      </c>
      <c r="U24" s="41" t="str">
        <f>'Paper 2'!U2</f>
        <v>10c</v>
      </c>
      <c r="V24" s="41" t="str">
        <f>'Paper 2'!V2</f>
        <v>10di</v>
      </c>
      <c r="W24" s="41" t="str">
        <f>'Paper 2'!W2</f>
        <v>10dii</v>
      </c>
      <c r="X24" s="41">
        <f>'Paper 2'!X2</f>
        <v>11</v>
      </c>
      <c r="Y24" s="41" t="str">
        <f>'Paper 2'!Y2</f>
        <v>12a</v>
      </c>
      <c r="Z24" s="41" t="str">
        <f>'Paper 2'!Z2</f>
        <v>12b</v>
      </c>
      <c r="AA24" s="41" t="str">
        <f>'Paper 2'!AA2</f>
        <v>13a</v>
      </c>
      <c r="AB24" s="34" t="e">
        <f>VLOOKUP($L$2,'Paper 2'!$A$2:$BF$33,17,FALSE)</f>
        <v>#N/A</v>
      </c>
      <c r="AC24" s="31" t="s">
        <v>141</v>
      </c>
      <c r="AD24" s="31">
        <f>'Paper 2'!Q3</f>
        <v>2</v>
      </c>
      <c r="AE24" s="27"/>
      <c r="AF24" s="5"/>
      <c r="AG24" s="5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</row>
    <row r="25" spans="2:73" ht="15" customHeight="1" x14ac:dyDescent="0.25">
      <c r="B25" s="16" t="str">
        <f>'Paper 1'!R2</f>
        <v>6d</v>
      </c>
      <c r="C25" s="41" t="str">
        <f>'Paper 1'!R1</f>
        <v>Decimals</v>
      </c>
      <c r="D25" s="41"/>
      <c r="E25" s="41"/>
      <c r="F25" s="41"/>
      <c r="G25" s="41"/>
      <c r="H25" s="41"/>
      <c r="I25" s="41"/>
      <c r="J25" s="41"/>
      <c r="K25" s="41"/>
      <c r="L25" s="41"/>
      <c r="M25" s="14" t="e">
        <f>VLOOKUP($L$2,'Paper 1'!$A$2:$BD$33,18,FALSE)</f>
        <v>#N/A</v>
      </c>
      <c r="N25" s="29" t="s">
        <v>141</v>
      </c>
      <c r="O25" s="30">
        <f>'Paper 1'!R3</f>
        <v>1</v>
      </c>
      <c r="P25" s="16"/>
      <c r="Q25" s="18">
        <f>'Paper 2'!R2</f>
        <v>9</v>
      </c>
      <c r="R25" s="41" t="str">
        <f>'Paper 2'!R1</f>
        <v>Expressions</v>
      </c>
      <c r="S25" s="41" t="str">
        <f>'Paper 2'!T2</f>
        <v>10b</v>
      </c>
      <c r="T25" s="41" t="str">
        <f>'Paper 2'!U2</f>
        <v>10c</v>
      </c>
      <c r="U25" s="41" t="str">
        <f>'Paper 2'!V2</f>
        <v>10di</v>
      </c>
      <c r="V25" s="41" t="str">
        <f>'Paper 2'!W2</f>
        <v>10dii</v>
      </c>
      <c r="W25" s="41">
        <f>'Paper 2'!X2</f>
        <v>11</v>
      </c>
      <c r="X25" s="41" t="str">
        <f>'Paper 2'!Y2</f>
        <v>12a</v>
      </c>
      <c r="Y25" s="41" t="str">
        <f>'Paper 2'!Z2</f>
        <v>12b</v>
      </c>
      <c r="Z25" s="41" t="str">
        <f>'Paper 2'!AA2</f>
        <v>13a</v>
      </c>
      <c r="AA25" s="41" t="str">
        <f>'Paper 2'!AB2</f>
        <v>13b</v>
      </c>
      <c r="AB25" s="34" t="e">
        <f>VLOOKUP($L$2,'Paper 2'!$A$2:$BF$33,18,FALSE)</f>
        <v>#N/A</v>
      </c>
      <c r="AC25" s="31" t="s">
        <v>141</v>
      </c>
      <c r="AD25" s="31">
        <f>'Paper 2'!R3</f>
        <v>3</v>
      </c>
      <c r="AE25" s="27"/>
      <c r="AF25" s="5"/>
      <c r="AG25" s="5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</row>
    <row r="26" spans="2:73" ht="15" customHeight="1" x14ac:dyDescent="0.25">
      <c r="B26" s="16" t="str">
        <f>'Paper 1'!S2</f>
        <v>7a</v>
      </c>
      <c r="C26" s="41" t="str">
        <f>'Paper 1'!S1</f>
        <v>Drawing Triangles</v>
      </c>
      <c r="D26" s="41"/>
      <c r="E26" s="41"/>
      <c r="F26" s="41"/>
      <c r="G26" s="41"/>
      <c r="H26" s="41"/>
      <c r="I26" s="41"/>
      <c r="J26" s="41"/>
      <c r="K26" s="41"/>
      <c r="L26" s="41"/>
      <c r="M26" s="14" t="e">
        <f>VLOOKUP($L$2,'Paper 1'!$A$2:$BD$33,19,FALSE)</f>
        <v>#N/A</v>
      </c>
      <c r="N26" s="29" t="s">
        <v>141</v>
      </c>
      <c r="O26" s="30">
        <f>'Paper 1'!S3</f>
        <v>1</v>
      </c>
      <c r="P26" s="16"/>
      <c r="Q26" s="18" t="str">
        <f>'Paper 2'!S2</f>
        <v>10a</v>
      </c>
      <c r="R26" s="41" t="str">
        <f>'Paper 2'!S1</f>
        <v>Distance-Time Graphs</v>
      </c>
      <c r="S26" s="41" t="str">
        <f>'Paper 2'!U2</f>
        <v>10c</v>
      </c>
      <c r="T26" s="41" t="str">
        <f>'Paper 2'!V2</f>
        <v>10di</v>
      </c>
      <c r="U26" s="41" t="str">
        <f>'Paper 2'!W2</f>
        <v>10dii</v>
      </c>
      <c r="V26" s="41">
        <f>'Paper 2'!X2</f>
        <v>11</v>
      </c>
      <c r="W26" s="41" t="str">
        <f>'Paper 2'!Y2</f>
        <v>12a</v>
      </c>
      <c r="X26" s="41" t="str">
        <f>'Paper 2'!Z2</f>
        <v>12b</v>
      </c>
      <c r="Y26" s="41" t="str">
        <f>'Paper 2'!AA2</f>
        <v>13a</v>
      </c>
      <c r="Z26" s="41" t="str">
        <f>'Paper 2'!AB2</f>
        <v>13b</v>
      </c>
      <c r="AA26" s="41" t="str">
        <f>'Paper 2'!AC2</f>
        <v>13ci</v>
      </c>
      <c r="AB26" s="34" t="e">
        <f>VLOOKUP($L$2,'Paper 2'!$A$2:$BF$33,19,FALSE)</f>
        <v>#N/A</v>
      </c>
      <c r="AC26" s="31" t="s">
        <v>141</v>
      </c>
      <c r="AD26" s="31">
        <f>'Paper 2'!S3</f>
        <v>1</v>
      </c>
      <c r="AE26" s="27"/>
      <c r="AF26" s="5"/>
      <c r="AG26" s="5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</row>
    <row r="27" spans="2:73" ht="15" customHeight="1" x14ac:dyDescent="0.25">
      <c r="B27" s="16" t="str">
        <f>'Paper 1'!T2</f>
        <v>7b</v>
      </c>
      <c r="C27" s="41" t="str">
        <f>'Paper 1'!T1</f>
        <v>Drawing Triangles</v>
      </c>
      <c r="D27" s="41"/>
      <c r="E27" s="41"/>
      <c r="F27" s="41"/>
      <c r="G27" s="41"/>
      <c r="H27" s="41"/>
      <c r="I27" s="41"/>
      <c r="J27" s="41"/>
      <c r="K27" s="41"/>
      <c r="L27" s="41"/>
      <c r="M27" s="14" t="e">
        <f>VLOOKUP($L$2,'Paper 1'!$A$2:$BD$33,20,FALSE)</f>
        <v>#N/A</v>
      </c>
      <c r="N27" s="29" t="s">
        <v>141</v>
      </c>
      <c r="O27" s="30">
        <f>'Paper 1'!T3</f>
        <v>2</v>
      </c>
      <c r="P27" s="16"/>
      <c r="Q27" s="18" t="str">
        <f>'Paper 2'!T2</f>
        <v>10b</v>
      </c>
      <c r="R27" s="41" t="str">
        <f>'Paper 2'!T1</f>
        <v>Distance-Time Graphs</v>
      </c>
      <c r="S27" s="41" t="str">
        <f>'Paper 2'!V2</f>
        <v>10di</v>
      </c>
      <c r="T27" s="41" t="str">
        <f>'Paper 2'!W2</f>
        <v>10dii</v>
      </c>
      <c r="U27" s="41">
        <f>'Paper 2'!X2</f>
        <v>11</v>
      </c>
      <c r="V27" s="41" t="str">
        <f>'Paper 2'!Y2</f>
        <v>12a</v>
      </c>
      <c r="W27" s="41" t="str">
        <f>'Paper 2'!Z2</f>
        <v>12b</v>
      </c>
      <c r="X27" s="41" t="str">
        <f>'Paper 2'!AA2</f>
        <v>13a</v>
      </c>
      <c r="Y27" s="41" t="str">
        <f>'Paper 2'!AB2</f>
        <v>13b</v>
      </c>
      <c r="Z27" s="41" t="str">
        <f>'Paper 2'!AC2</f>
        <v>13ci</v>
      </c>
      <c r="AA27" s="41" t="str">
        <f>'Paper 2'!AD2</f>
        <v>13cii</v>
      </c>
      <c r="AB27" s="34" t="e">
        <f>VLOOKUP($L$2,'Paper 2'!$A$2:$BF$33,20,FALSE)</f>
        <v>#N/A</v>
      </c>
      <c r="AC27" s="31" t="s">
        <v>141</v>
      </c>
      <c r="AD27" s="31">
        <f>'Paper 2'!T3</f>
        <v>1</v>
      </c>
      <c r="AE27" s="27"/>
      <c r="AF27" s="5"/>
      <c r="AG27" s="5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</row>
    <row r="28" spans="2:73" ht="15" customHeight="1" x14ac:dyDescent="0.25">
      <c r="B28" s="16" t="str">
        <f>'Paper 1'!U2</f>
        <v>8a</v>
      </c>
      <c r="C28" s="41" t="str">
        <f>'Paper 1'!U1</f>
        <v>Simplify</v>
      </c>
      <c r="D28" s="41"/>
      <c r="E28" s="41"/>
      <c r="F28" s="41"/>
      <c r="G28" s="41"/>
      <c r="H28" s="41"/>
      <c r="I28" s="41"/>
      <c r="J28" s="41"/>
      <c r="K28" s="41"/>
      <c r="L28" s="41"/>
      <c r="M28" s="14" t="e">
        <f>VLOOKUP($L$2,'Paper 1'!$A$2:$BD$33,21,FALSE)</f>
        <v>#N/A</v>
      </c>
      <c r="N28" s="29" t="s">
        <v>141</v>
      </c>
      <c r="O28" s="30">
        <f>'Paper 1'!U3</f>
        <v>1</v>
      </c>
      <c r="P28" s="16"/>
      <c r="Q28" s="18" t="str">
        <f>'Paper 2'!U2</f>
        <v>10c</v>
      </c>
      <c r="R28" s="41" t="str">
        <f>'Paper 2'!U1</f>
        <v>Distance-Time Graphs</v>
      </c>
      <c r="S28" s="41" t="str">
        <f>'Paper 2'!W2</f>
        <v>10dii</v>
      </c>
      <c r="T28" s="41">
        <f>'Paper 2'!X2</f>
        <v>11</v>
      </c>
      <c r="U28" s="41" t="str">
        <f>'Paper 2'!Y2</f>
        <v>12a</v>
      </c>
      <c r="V28" s="41" t="str">
        <f>'Paper 2'!Z2</f>
        <v>12b</v>
      </c>
      <c r="W28" s="41" t="str">
        <f>'Paper 2'!AA2</f>
        <v>13a</v>
      </c>
      <c r="X28" s="41" t="str">
        <f>'Paper 2'!AB2</f>
        <v>13b</v>
      </c>
      <c r="Y28" s="41" t="str">
        <f>'Paper 2'!AC2</f>
        <v>13ci</v>
      </c>
      <c r="Z28" s="41" t="str">
        <f>'Paper 2'!AD2</f>
        <v>13cii</v>
      </c>
      <c r="AA28" s="41" t="str">
        <f>'Paper 2'!AE2</f>
        <v>13ciii</v>
      </c>
      <c r="AB28" s="34" t="e">
        <f>VLOOKUP($L$2,'Paper 2'!$A$2:$BF$33,21,FALSE)</f>
        <v>#N/A</v>
      </c>
      <c r="AC28" s="31" t="s">
        <v>141</v>
      </c>
      <c r="AD28" s="31">
        <f>'Paper 2'!U3</f>
        <v>2</v>
      </c>
      <c r="AE28" s="27"/>
      <c r="AF28" s="5"/>
      <c r="AG28" s="5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</row>
    <row r="29" spans="2:73" ht="15" customHeight="1" x14ac:dyDescent="0.25">
      <c r="B29" s="16" t="str">
        <f>'Paper 1'!V2</f>
        <v>8b</v>
      </c>
      <c r="C29" s="41" t="str">
        <f>'Paper 1'!V1</f>
        <v>Simplify</v>
      </c>
      <c r="D29" s="41"/>
      <c r="E29" s="41"/>
      <c r="F29" s="41"/>
      <c r="G29" s="41"/>
      <c r="H29" s="41"/>
      <c r="I29" s="41"/>
      <c r="J29" s="41"/>
      <c r="K29" s="41"/>
      <c r="L29" s="41"/>
      <c r="M29" s="14" t="e">
        <f>VLOOKUP($L$2,'Paper 1'!$A$2:$BD$33,22,FALSE)</f>
        <v>#N/A</v>
      </c>
      <c r="N29" s="29" t="s">
        <v>141</v>
      </c>
      <c r="O29" s="30">
        <f>'Paper 1'!V3</f>
        <v>1</v>
      </c>
      <c r="P29" s="16"/>
      <c r="Q29" s="18" t="str">
        <f>'Paper 2'!V2</f>
        <v>10di</v>
      </c>
      <c r="R29" s="41" t="str">
        <f>'Paper 2'!V1</f>
        <v>Distance-Time Graphs</v>
      </c>
      <c r="S29" s="41">
        <f>'Paper 2'!X2</f>
        <v>11</v>
      </c>
      <c r="T29" s="41" t="str">
        <f>'Paper 2'!Y2</f>
        <v>12a</v>
      </c>
      <c r="U29" s="41" t="str">
        <f>'Paper 2'!Z2</f>
        <v>12b</v>
      </c>
      <c r="V29" s="41" t="str">
        <f>'Paper 2'!AA2</f>
        <v>13a</v>
      </c>
      <c r="W29" s="41" t="str">
        <f>'Paper 2'!AB2</f>
        <v>13b</v>
      </c>
      <c r="X29" s="41" t="str">
        <f>'Paper 2'!AC2</f>
        <v>13ci</v>
      </c>
      <c r="Y29" s="41" t="str">
        <f>'Paper 2'!AD2</f>
        <v>13cii</v>
      </c>
      <c r="Z29" s="41" t="str">
        <f>'Paper 2'!AE2</f>
        <v>13ciii</v>
      </c>
      <c r="AA29" s="41" t="str">
        <f>'Paper 2'!AF2</f>
        <v>14a</v>
      </c>
      <c r="AB29" s="34" t="e">
        <f>VLOOKUP($L$2,'Paper 2'!$A$2:$BF$33,22,FALSE)</f>
        <v>#N/A</v>
      </c>
      <c r="AC29" s="31" t="s">
        <v>141</v>
      </c>
      <c r="AD29" s="31">
        <f>'Paper 2'!V3</f>
        <v>1</v>
      </c>
      <c r="AE29" s="27"/>
      <c r="AF29" s="5"/>
      <c r="AG29" s="5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</row>
    <row r="30" spans="2:73" ht="15" customHeight="1" x14ac:dyDescent="0.25">
      <c r="B30" s="16" t="str">
        <f>'Paper 1'!W2</f>
        <v>8c</v>
      </c>
      <c r="C30" s="41" t="str">
        <f>'Paper 1'!W1</f>
        <v>Factorise Linear</v>
      </c>
      <c r="D30" s="41"/>
      <c r="E30" s="41"/>
      <c r="F30" s="41"/>
      <c r="G30" s="41"/>
      <c r="H30" s="41"/>
      <c r="I30" s="41"/>
      <c r="J30" s="41"/>
      <c r="K30" s="41"/>
      <c r="L30" s="41"/>
      <c r="M30" s="14" t="e">
        <f>VLOOKUP($L$2,'Paper 1'!$A$2:$BD$33,23,FALSE)</f>
        <v>#N/A</v>
      </c>
      <c r="N30" s="29" t="s">
        <v>141</v>
      </c>
      <c r="O30" s="30">
        <f>'Paper 1'!W3</f>
        <v>1</v>
      </c>
      <c r="P30" s="16"/>
      <c r="Q30" s="18" t="str">
        <f>'Paper 2'!W2</f>
        <v>10dii</v>
      </c>
      <c r="R30" s="41" t="str">
        <f>'Paper 2'!W1</f>
        <v>Distance-Time Graphs</v>
      </c>
      <c r="S30" s="41" t="str">
        <f>'Paper 2'!Y2</f>
        <v>12a</v>
      </c>
      <c r="T30" s="41" t="str">
        <f>'Paper 2'!Z2</f>
        <v>12b</v>
      </c>
      <c r="U30" s="41" t="str">
        <f>'Paper 2'!AA2</f>
        <v>13a</v>
      </c>
      <c r="V30" s="41" t="str">
        <f>'Paper 2'!AB2</f>
        <v>13b</v>
      </c>
      <c r="W30" s="41" t="str">
        <f>'Paper 2'!AC2</f>
        <v>13ci</v>
      </c>
      <c r="X30" s="41" t="str">
        <f>'Paper 2'!AD2</f>
        <v>13cii</v>
      </c>
      <c r="Y30" s="41" t="str">
        <f>'Paper 2'!AE2</f>
        <v>13ciii</v>
      </c>
      <c r="Z30" s="41" t="str">
        <f>'Paper 2'!AF2</f>
        <v>14a</v>
      </c>
      <c r="AA30" s="41" t="str">
        <f>'Paper 2'!AG2</f>
        <v>14b</v>
      </c>
      <c r="AB30" s="34" t="e">
        <f>VLOOKUP($L$2,'Paper 2'!$A$2:$BF$33,23,FALSE)</f>
        <v>#N/A</v>
      </c>
      <c r="AC30" s="31" t="s">
        <v>141</v>
      </c>
      <c r="AD30" s="31">
        <f>'Paper 2'!W3</f>
        <v>1</v>
      </c>
      <c r="AE30" s="27"/>
      <c r="AF30" s="5"/>
      <c r="AG30" s="5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</row>
    <row r="31" spans="2:73" ht="15" customHeight="1" x14ac:dyDescent="0.25">
      <c r="B31" s="16" t="str">
        <f>'Paper 1'!X2</f>
        <v>9a</v>
      </c>
      <c r="C31" s="41" t="str">
        <f>'Paper 1'!X1</f>
        <v>Enlargement</v>
      </c>
      <c r="D31" s="41"/>
      <c r="E31" s="41"/>
      <c r="F31" s="41"/>
      <c r="G31" s="41"/>
      <c r="H31" s="41"/>
      <c r="I31" s="41"/>
      <c r="J31" s="41"/>
      <c r="K31" s="41"/>
      <c r="L31" s="41"/>
      <c r="M31" s="14" t="e">
        <f>VLOOKUP($L$2,'Paper 1'!$A$2:$BD$33,24,FALSE)</f>
        <v>#N/A</v>
      </c>
      <c r="N31" s="29" t="s">
        <v>141</v>
      </c>
      <c r="O31" s="30">
        <f>'Paper 1'!X3</f>
        <v>1</v>
      </c>
      <c r="P31" s="16"/>
      <c r="Q31" s="18">
        <f>'Paper 2'!X2</f>
        <v>11</v>
      </c>
      <c r="R31" s="41" t="str">
        <f>'Paper 2'!X1</f>
        <v>Fractions of Amounts</v>
      </c>
      <c r="S31" s="41" t="str">
        <f>'Paper 2'!Z2</f>
        <v>12b</v>
      </c>
      <c r="T31" s="41" t="str">
        <f>'Paper 2'!AA2</f>
        <v>13a</v>
      </c>
      <c r="U31" s="41" t="str">
        <f>'Paper 2'!AB2</f>
        <v>13b</v>
      </c>
      <c r="V31" s="41" t="str">
        <f>'Paper 2'!AC2</f>
        <v>13ci</v>
      </c>
      <c r="W31" s="41" t="str">
        <f>'Paper 2'!AD2</f>
        <v>13cii</v>
      </c>
      <c r="X31" s="41" t="str">
        <f>'Paper 2'!AE2</f>
        <v>13ciii</v>
      </c>
      <c r="Y31" s="41" t="str">
        <f>'Paper 2'!AF2</f>
        <v>14a</v>
      </c>
      <c r="Z31" s="41" t="str">
        <f>'Paper 2'!AG2</f>
        <v>14b</v>
      </c>
      <c r="AA31" s="41" t="str">
        <f>'Paper 2'!AH2</f>
        <v>14c</v>
      </c>
      <c r="AB31" s="34" t="e">
        <f>VLOOKUP($L$2,'Paper 2'!$A$2:$BF$33,24,FALSE)</f>
        <v>#N/A</v>
      </c>
      <c r="AC31" s="31" t="s">
        <v>141</v>
      </c>
      <c r="AD31" s="31">
        <f>'Paper 2'!X3</f>
        <v>4</v>
      </c>
      <c r="AE31" s="27"/>
      <c r="AF31" s="5"/>
      <c r="AG31" s="5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</row>
    <row r="32" spans="2:73" ht="15" customHeight="1" x14ac:dyDescent="0.25">
      <c r="B32" s="16" t="str">
        <f>'Paper 1'!Y2</f>
        <v>9b</v>
      </c>
      <c r="C32" s="41" t="str">
        <f>'Paper 1'!Y1</f>
        <v>Enlargement</v>
      </c>
      <c r="D32" s="41"/>
      <c r="E32" s="41"/>
      <c r="F32" s="41"/>
      <c r="G32" s="41"/>
      <c r="H32" s="41"/>
      <c r="I32" s="41"/>
      <c r="J32" s="41"/>
      <c r="K32" s="41"/>
      <c r="L32" s="41"/>
      <c r="M32" s="14" t="e">
        <f>VLOOKUP($L$2,'Paper 1'!$A$2:$BD$33,25,FALSE)</f>
        <v>#N/A</v>
      </c>
      <c r="N32" s="29" t="s">
        <v>141</v>
      </c>
      <c r="O32" s="30">
        <f>'Paper 1'!Y3</f>
        <v>2</v>
      </c>
      <c r="P32" s="16"/>
      <c r="Q32" s="18" t="str">
        <f>'Paper 2'!Y2</f>
        <v>12a</v>
      </c>
      <c r="R32" s="41" t="str">
        <f>'Paper 2'!Y1</f>
        <v>Money Problems</v>
      </c>
      <c r="S32" s="41" t="str">
        <f>'Paper 2'!AA2</f>
        <v>13a</v>
      </c>
      <c r="T32" s="41" t="str">
        <f>'Paper 2'!AB2</f>
        <v>13b</v>
      </c>
      <c r="U32" s="41" t="str">
        <f>'Paper 2'!AC2</f>
        <v>13ci</v>
      </c>
      <c r="V32" s="41" t="str">
        <f>'Paper 2'!AD2</f>
        <v>13cii</v>
      </c>
      <c r="W32" s="41" t="str">
        <f>'Paper 2'!AE2</f>
        <v>13ciii</v>
      </c>
      <c r="X32" s="41" t="str">
        <f>'Paper 2'!AF2</f>
        <v>14a</v>
      </c>
      <c r="Y32" s="41" t="str">
        <f>'Paper 2'!AG2</f>
        <v>14b</v>
      </c>
      <c r="Z32" s="41" t="str">
        <f>'Paper 2'!AH2</f>
        <v>14c</v>
      </c>
      <c r="AA32" s="41">
        <f>'Paper 2'!AI2</f>
        <v>15</v>
      </c>
      <c r="AB32" s="34" t="e">
        <f>VLOOKUP($L$2,'Paper 2'!$A$2:$BF$33,25,FALSE)</f>
        <v>#N/A</v>
      </c>
      <c r="AC32" s="31" t="s">
        <v>141</v>
      </c>
      <c r="AD32" s="31">
        <f>'Paper 2'!Y3</f>
        <v>2</v>
      </c>
      <c r="AE32" s="27"/>
      <c r="AF32" s="5"/>
      <c r="AG32" s="5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</row>
    <row r="33" spans="2:73" ht="15" customHeight="1" x14ac:dyDescent="0.25">
      <c r="B33" s="16" t="str">
        <f>'Paper 1'!Z2</f>
        <v>10ai</v>
      </c>
      <c r="C33" s="41" t="str">
        <f>'Paper 1'!Z1</f>
        <v>Solving Equations</v>
      </c>
      <c r="D33" s="41"/>
      <c r="E33" s="41"/>
      <c r="F33" s="41"/>
      <c r="G33" s="41"/>
      <c r="H33" s="41"/>
      <c r="I33" s="41"/>
      <c r="J33" s="41"/>
      <c r="K33" s="41"/>
      <c r="L33" s="41"/>
      <c r="M33" s="14" t="e">
        <f>VLOOKUP($L$2,'Paper 1'!$A$2:$BD$33,26,FALSE)</f>
        <v>#N/A</v>
      </c>
      <c r="N33" s="29" t="s">
        <v>141</v>
      </c>
      <c r="O33" s="30">
        <f>'Paper 1'!Z3</f>
        <v>1</v>
      </c>
      <c r="P33" s="16"/>
      <c r="Q33" s="18" t="str">
        <f>'Paper 2'!Z2</f>
        <v>12b</v>
      </c>
      <c r="R33" s="41" t="str">
        <f>'Paper 2'!Z1</f>
        <v>Money Problems</v>
      </c>
      <c r="S33" s="41" t="str">
        <f>'Paper 2'!AB2</f>
        <v>13b</v>
      </c>
      <c r="T33" s="41" t="str">
        <f>'Paper 2'!AC2</f>
        <v>13ci</v>
      </c>
      <c r="U33" s="41" t="str">
        <f>'Paper 2'!AD2</f>
        <v>13cii</v>
      </c>
      <c r="V33" s="41" t="str">
        <f>'Paper 2'!AE2</f>
        <v>13ciii</v>
      </c>
      <c r="W33" s="41" t="str">
        <f>'Paper 2'!AF2</f>
        <v>14a</v>
      </c>
      <c r="X33" s="41" t="str">
        <f>'Paper 2'!AG2</f>
        <v>14b</v>
      </c>
      <c r="Y33" s="41" t="str">
        <f>'Paper 2'!AH2</f>
        <v>14c</v>
      </c>
      <c r="Z33" s="41">
        <f>'Paper 2'!AI2</f>
        <v>15</v>
      </c>
      <c r="AA33" s="41" t="str">
        <f>'Paper 2'!AJ2</f>
        <v>16a</v>
      </c>
      <c r="AB33" s="34" t="e">
        <f>VLOOKUP($L$2,'Paper 2'!$A$2:$BF$33,26,FALSE)</f>
        <v>#N/A</v>
      </c>
      <c r="AC33" s="31" t="s">
        <v>141</v>
      </c>
      <c r="AD33" s="31">
        <f>'Paper 2'!Z3</f>
        <v>2</v>
      </c>
      <c r="AE33" s="27"/>
      <c r="AF33" s="5"/>
      <c r="AG33" s="5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</row>
    <row r="34" spans="2:73" ht="15" customHeight="1" x14ac:dyDescent="0.25">
      <c r="B34" s="16" t="str">
        <f>'Paper 1'!AA2</f>
        <v>10aii</v>
      </c>
      <c r="C34" s="41" t="str">
        <f>'Paper 1'!AA1</f>
        <v>Solving Equations</v>
      </c>
      <c r="D34" s="41"/>
      <c r="E34" s="41"/>
      <c r="F34" s="41"/>
      <c r="G34" s="41"/>
      <c r="H34" s="41"/>
      <c r="I34" s="41"/>
      <c r="J34" s="41"/>
      <c r="K34" s="41"/>
      <c r="L34" s="41"/>
      <c r="M34" s="14" t="e">
        <f>VLOOKUP($L$2,'Paper 1'!$A$2:$BD$33,27,FALSE)</f>
        <v>#N/A</v>
      </c>
      <c r="N34" s="29" t="s">
        <v>141</v>
      </c>
      <c r="O34" s="30">
        <f>'Paper 1'!AA3</f>
        <v>2</v>
      </c>
      <c r="P34" s="16"/>
      <c r="Q34" s="18" t="str">
        <f>'Paper 2'!AA2</f>
        <v>13a</v>
      </c>
      <c r="R34" s="41" t="str">
        <f>'Paper 2'!AA1</f>
        <v>Simplify</v>
      </c>
      <c r="S34" s="41" t="str">
        <f>'Paper 2'!AC2</f>
        <v>13ci</v>
      </c>
      <c r="T34" s="41" t="str">
        <f>'Paper 2'!AD2</f>
        <v>13cii</v>
      </c>
      <c r="U34" s="41" t="str">
        <f>'Paper 2'!AE2</f>
        <v>13ciii</v>
      </c>
      <c r="V34" s="41" t="str">
        <f>'Paper 2'!AF2</f>
        <v>14a</v>
      </c>
      <c r="W34" s="41" t="str">
        <f>'Paper 2'!AG2</f>
        <v>14b</v>
      </c>
      <c r="X34" s="41" t="str">
        <f>'Paper 2'!AH2</f>
        <v>14c</v>
      </c>
      <c r="Y34" s="41">
        <f>'Paper 2'!AI2</f>
        <v>15</v>
      </c>
      <c r="Z34" s="41" t="str">
        <f>'Paper 2'!AJ2</f>
        <v>16a</v>
      </c>
      <c r="AA34" s="41" t="str">
        <f>'Paper 2'!AK2</f>
        <v>16bi</v>
      </c>
      <c r="AB34" s="34" t="e">
        <f>VLOOKUP($L$2,'Paper 2'!$A$2:$BF$33,27,FALSE)</f>
        <v>#N/A</v>
      </c>
      <c r="AC34" s="31" t="s">
        <v>141</v>
      </c>
      <c r="AD34" s="31">
        <f>'Paper 2'!AA3</f>
        <v>2</v>
      </c>
      <c r="AE34" s="27"/>
      <c r="AF34" s="5"/>
      <c r="AG34" s="5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</row>
    <row r="35" spans="2:73" ht="15" customHeight="1" x14ac:dyDescent="0.25">
      <c r="B35" s="16" t="str">
        <f>'Paper 1'!AB2</f>
        <v>10b</v>
      </c>
      <c r="C35" s="41" t="str">
        <f>'Paper 1'!AB1</f>
        <v>Solving Equations</v>
      </c>
      <c r="D35" s="41"/>
      <c r="E35" s="41"/>
      <c r="F35" s="41"/>
      <c r="G35" s="41"/>
      <c r="H35" s="41"/>
      <c r="I35" s="41"/>
      <c r="J35" s="41"/>
      <c r="K35" s="41"/>
      <c r="L35" s="41"/>
      <c r="M35" s="14" t="e">
        <f>VLOOKUP($L$2,'Paper 1'!$A$2:$BD$33,28,FALSE)</f>
        <v>#N/A</v>
      </c>
      <c r="N35" s="29" t="s">
        <v>141</v>
      </c>
      <c r="O35" s="30">
        <f>'Paper 1'!AB3</f>
        <v>4</v>
      </c>
      <c r="P35" s="16"/>
      <c r="Q35" s="18" t="str">
        <f>'Paper 2'!AB2</f>
        <v>13b</v>
      </c>
      <c r="R35" s="41" t="str">
        <f>'Paper 2'!AB1</f>
        <v>Substitution</v>
      </c>
      <c r="S35" s="41" t="str">
        <f>'Paper 2'!AD2</f>
        <v>13cii</v>
      </c>
      <c r="T35" s="41" t="str">
        <f>'Paper 2'!AE2</f>
        <v>13ciii</v>
      </c>
      <c r="U35" s="41" t="str">
        <f>'Paper 2'!AF2</f>
        <v>14a</v>
      </c>
      <c r="V35" s="41" t="str">
        <f>'Paper 2'!AG2</f>
        <v>14b</v>
      </c>
      <c r="W35" s="41" t="str">
        <f>'Paper 2'!AH2</f>
        <v>14c</v>
      </c>
      <c r="X35" s="41">
        <f>'Paper 2'!AI2</f>
        <v>15</v>
      </c>
      <c r="Y35" s="41" t="str">
        <f>'Paper 2'!AJ2</f>
        <v>16a</v>
      </c>
      <c r="Z35" s="41" t="str">
        <f>'Paper 2'!AK2</f>
        <v>16bi</v>
      </c>
      <c r="AA35" s="41" t="str">
        <f>'Paper 2'!AL2</f>
        <v>16bii</v>
      </c>
      <c r="AB35" s="34" t="e">
        <f>VLOOKUP($L$2,'Paper 2'!$A$2:$BF$33,28,FALSE)</f>
        <v>#N/A</v>
      </c>
      <c r="AC35" s="31" t="s">
        <v>141</v>
      </c>
      <c r="AD35" s="31">
        <f>'Paper 2'!AB3</f>
        <v>3</v>
      </c>
      <c r="AE35" s="27"/>
      <c r="AF35" s="5"/>
      <c r="AG35" s="5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</row>
    <row r="36" spans="2:73" ht="15" customHeight="1" x14ac:dyDescent="0.25">
      <c r="B36" s="16" t="str">
        <f>'Paper 1'!AC2</f>
        <v>11a</v>
      </c>
      <c r="C36" s="41" t="str">
        <f>'Paper 1'!AC1</f>
        <v>Isometric Drawing</v>
      </c>
      <c r="D36" s="41"/>
      <c r="E36" s="41"/>
      <c r="F36" s="41"/>
      <c r="G36" s="41"/>
      <c r="H36" s="41"/>
      <c r="I36" s="41"/>
      <c r="J36" s="41"/>
      <c r="K36" s="41"/>
      <c r="L36" s="41"/>
      <c r="M36" s="14" t="e">
        <f>VLOOKUP($L$2,'Paper 1'!$A$2:$BD$33,29,FALSE)</f>
        <v>#N/A</v>
      </c>
      <c r="N36" s="29" t="s">
        <v>141</v>
      </c>
      <c r="O36" s="30">
        <f>'Paper 1'!AC3</f>
        <v>3</v>
      </c>
      <c r="P36" s="16"/>
      <c r="Q36" s="18" t="str">
        <f>'Paper 2'!AC2</f>
        <v>13ci</v>
      </c>
      <c r="R36" s="41" t="str">
        <f>'Paper 2'!AC1</f>
        <v>Solving Equations</v>
      </c>
      <c r="S36" s="41" t="str">
        <f>'Paper 2'!AE2</f>
        <v>13ciii</v>
      </c>
      <c r="T36" s="41" t="str">
        <f>'Paper 2'!AF2</f>
        <v>14a</v>
      </c>
      <c r="U36" s="41" t="str">
        <f>'Paper 2'!AG2</f>
        <v>14b</v>
      </c>
      <c r="V36" s="41" t="str">
        <f>'Paper 2'!AH2</f>
        <v>14c</v>
      </c>
      <c r="W36" s="41">
        <f>'Paper 2'!AI2</f>
        <v>15</v>
      </c>
      <c r="X36" s="41" t="str">
        <f>'Paper 2'!AJ2</f>
        <v>16a</v>
      </c>
      <c r="Y36" s="41" t="str">
        <f>'Paper 2'!AK2</f>
        <v>16bi</v>
      </c>
      <c r="Z36" s="41" t="str">
        <f>'Paper 2'!AL2</f>
        <v>16bii</v>
      </c>
      <c r="AA36" s="41" t="str">
        <f>'Paper 2'!AM2</f>
        <v>17a</v>
      </c>
      <c r="AB36" s="34" t="e">
        <f>VLOOKUP($L$2,'Paper 2'!$A$2:$BF$33,29,FALSE)</f>
        <v>#N/A</v>
      </c>
      <c r="AC36" s="31" t="s">
        <v>141</v>
      </c>
      <c r="AD36" s="31">
        <f>'Paper 2'!AC3</f>
        <v>2</v>
      </c>
      <c r="AE36" s="27"/>
      <c r="AF36" s="5"/>
      <c r="AG36" s="5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</row>
    <row r="37" spans="2:73" ht="15" customHeight="1" x14ac:dyDescent="0.25">
      <c r="B37" s="16" t="str">
        <f>'Paper 1'!AD2</f>
        <v>11b</v>
      </c>
      <c r="C37" s="41" t="str">
        <f>'Paper 1'!AD1</f>
        <v>Surface Area</v>
      </c>
      <c r="D37" s="41"/>
      <c r="E37" s="41"/>
      <c r="F37" s="41"/>
      <c r="G37" s="41"/>
      <c r="H37" s="41"/>
      <c r="I37" s="41"/>
      <c r="J37" s="41"/>
      <c r="K37" s="41"/>
      <c r="L37" s="41"/>
      <c r="M37" s="14" t="e">
        <f>VLOOKUP($L$2,'Paper 1'!$A$2:$BD$33,30,FALSE)</f>
        <v>#N/A</v>
      </c>
      <c r="N37" s="29" t="s">
        <v>141</v>
      </c>
      <c r="O37" s="30">
        <f>'Paper 1'!AD3</f>
        <v>3</v>
      </c>
      <c r="P37" s="16"/>
      <c r="Q37" s="18" t="str">
        <f>'Paper 2'!AD2</f>
        <v>13cii</v>
      </c>
      <c r="R37" s="41" t="str">
        <f>'Paper 2'!AD1</f>
        <v>Solving Equations</v>
      </c>
      <c r="S37" s="41" t="str">
        <f>'Paper 2'!AF2</f>
        <v>14a</v>
      </c>
      <c r="T37" s="41" t="str">
        <f>'Paper 2'!AG2</f>
        <v>14b</v>
      </c>
      <c r="U37" s="41" t="str">
        <f>'Paper 2'!AH2</f>
        <v>14c</v>
      </c>
      <c r="V37" s="41">
        <f>'Paper 2'!AI2</f>
        <v>15</v>
      </c>
      <c r="W37" s="41" t="str">
        <f>'Paper 2'!AJ2</f>
        <v>16a</v>
      </c>
      <c r="X37" s="41" t="str">
        <f>'Paper 2'!AK2</f>
        <v>16bi</v>
      </c>
      <c r="Y37" s="41" t="str">
        <f>'Paper 2'!AL2</f>
        <v>16bii</v>
      </c>
      <c r="Z37" s="41" t="str">
        <f>'Paper 2'!AM2</f>
        <v>17a</v>
      </c>
      <c r="AA37" s="41" t="str">
        <f>'Paper 2'!AN2</f>
        <v>17b</v>
      </c>
      <c r="AB37" s="34" t="e">
        <f>VLOOKUP($L$2,'Paper 2'!$A$2:$BF$33,30,FALSE)</f>
        <v>#N/A</v>
      </c>
      <c r="AC37" s="31" t="s">
        <v>141</v>
      </c>
      <c r="AD37" s="31">
        <f>'Paper 2'!AD3</f>
        <v>3</v>
      </c>
      <c r="AE37" s="27"/>
      <c r="AF37" s="5"/>
      <c r="AG37" s="5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</row>
    <row r="38" spans="2:73" ht="15" customHeight="1" x14ac:dyDescent="0.25">
      <c r="B38" s="16">
        <f>'Paper 1'!AE2</f>
        <v>12</v>
      </c>
      <c r="C38" s="41" t="str">
        <f>'Paper 1'!AE1</f>
        <v>Speed, Distance, Time</v>
      </c>
      <c r="D38" s="41"/>
      <c r="E38" s="41"/>
      <c r="F38" s="41"/>
      <c r="G38" s="41"/>
      <c r="H38" s="41"/>
      <c r="I38" s="41"/>
      <c r="J38" s="41"/>
      <c r="K38" s="41"/>
      <c r="L38" s="41"/>
      <c r="M38" s="14" t="e">
        <f>VLOOKUP($L$2,'Paper 1'!$A$2:$BD$33,31,FALSE)</f>
        <v>#N/A</v>
      </c>
      <c r="N38" s="29" t="s">
        <v>141</v>
      </c>
      <c r="O38" s="30">
        <f>'Paper 1'!AE3</f>
        <v>3</v>
      </c>
      <c r="P38" s="16"/>
      <c r="Q38" s="18" t="str">
        <f>'Paper 2'!AE2</f>
        <v>13ciii</v>
      </c>
      <c r="R38" s="41" t="str">
        <f>'Paper 2'!AE1</f>
        <v>Solving Equations</v>
      </c>
      <c r="S38" s="41" t="str">
        <f>'Paper 2'!AG2</f>
        <v>14b</v>
      </c>
      <c r="T38" s="41" t="str">
        <f>'Paper 2'!AH2</f>
        <v>14c</v>
      </c>
      <c r="U38" s="41">
        <f>'Paper 2'!AI2</f>
        <v>15</v>
      </c>
      <c r="V38" s="41" t="str">
        <f>'Paper 2'!AJ2</f>
        <v>16a</v>
      </c>
      <c r="W38" s="41" t="str">
        <f>'Paper 2'!AK2</f>
        <v>16bi</v>
      </c>
      <c r="X38" s="41" t="str">
        <f>'Paper 2'!AL2</f>
        <v>16bii</v>
      </c>
      <c r="Y38" s="41" t="str">
        <f>'Paper 2'!AM2</f>
        <v>17a</v>
      </c>
      <c r="Z38" s="41" t="str">
        <f>'Paper 2'!AN2</f>
        <v>17b</v>
      </c>
      <c r="AA38" s="41" t="str">
        <f>'Paper 2'!AO2</f>
        <v>18a</v>
      </c>
      <c r="AB38" s="34" t="e">
        <f>VLOOKUP($L$2,'Paper 2'!$A$2:$BF$33,31,FALSE)</f>
        <v>#N/A</v>
      </c>
      <c r="AC38" s="31" t="s">
        <v>141</v>
      </c>
      <c r="AD38" s="31">
        <f>'Paper 2'!AE3</f>
        <v>2</v>
      </c>
      <c r="AE38" s="27"/>
      <c r="AF38" s="5"/>
      <c r="AG38" s="5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</row>
    <row r="39" spans="2:73" ht="15" customHeight="1" x14ac:dyDescent="0.25">
      <c r="B39" s="16">
        <f>'Paper 1'!AF2</f>
        <v>13</v>
      </c>
      <c r="C39" s="41" t="str">
        <f>'Paper 1'!AF1</f>
        <v>Area of a Trapezium</v>
      </c>
      <c r="D39" s="41"/>
      <c r="E39" s="41"/>
      <c r="F39" s="41"/>
      <c r="G39" s="41"/>
      <c r="H39" s="41"/>
      <c r="I39" s="41"/>
      <c r="J39" s="41"/>
      <c r="K39" s="41"/>
      <c r="L39" s="41"/>
      <c r="M39" s="14" t="e">
        <f>VLOOKUP($L$2,'Paper 1'!$A$2:$BD$33,32,FALSE)</f>
        <v>#N/A</v>
      </c>
      <c r="N39" s="29" t="s">
        <v>141</v>
      </c>
      <c r="O39" s="30">
        <f>'Paper 1'!AF3</f>
        <v>2</v>
      </c>
      <c r="P39" s="16"/>
      <c r="Q39" s="18" t="str">
        <f>'Paper 2'!AF2</f>
        <v>14a</v>
      </c>
      <c r="R39" s="41" t="str">
        <f>'Paper 2'!AF1</f>
        <v>Scatter Graphs</v>
      </c>
      <c r="S39" s="41" t="str">
        <f>'Paper 2'!AH2</f>
        <v>14c</v>
      </c>
      <c r="T39" s="41">
        <f>'Paper 2'!AI2</f>
        <v>15</v>
      </c>
      <c r="U39" s="41" t="str">
        <f>'Paper 2'!AJ2</f>
        <v>16a</v>
      </c>
      <c r="V39" s="41" t="str">
        <f>'Paper 2'!AK2</f>
        <v>16bi</v>
      </c>
      <c r="W39" s="41" t="str">
        <f>'Paper 2'!AL2</f>
        <v>16bii</v>
      </c>
      <c r="X39" s="41" t="str">
        <f>'Paper 2'!AM2</f>
        <v>17a</v>
      </c>
      <c r="Y39" s="41" t="str">
        <f>'Paper 2'!AN2</f>
        <v>17b</v>
      </c>
      <c r="Z39" s="41" t="str">
        <f>'Paper 2'!AO2</f>
        <v>18a</v>
      </c>
      <c r="AA39" s="41" t="str">
        <f>'Paper 2'!AP2</f>
        <v>18b</v>
      </c>
      <c r="AB39" s="34" t="e">
        <f>VLOOKUP($L$2,'Paper 2'!$A$2:$BF$33,32,FALSE)</f>
        <v>#N/A</v>
      </c>
      <c r="AC39" s="31" t="s">
        <v>141</v>
      </c>
      <c r="AD39" s="31">
        <f>'Paper 2'!AF3</f>
        <v>1</v>
      </c>
      <c r="AE39" s="27"/>
      <c r="AF39" s="5"/>
      <c r="AG39" s="5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</row>
    <row r="40" spans="2:73" ht="15" customHeight="1" x14ac:dyDescent="0.25">
      <c r="B40" s="16" t="str">
        <f xml:space="preserve"> 'Paper 1'!AG2</f>
        <v>14a</v>
      </c>
      <c r="C40" s="41" t="str">
        <f>'Paper 1'!AG1</f>
        <v>Substitution</v>
      </c>
      <c r="D40" s="41"/>
      <c r="E40" s="41"/>
      <c r="F40" s="41"/>
      <c r="G40" s="41"/>
      <c r="H40" s="41"/>
      <c r="I40" s="41"/>
      <c r="J40" s="41"/>
      <c r="K40" s="41"/>
      <c r="L40" s="41"/>
      <c r="M40" s="14" t="e">
        <f>VLOOKUP($L$2,'Paper 1'!$A$2:$BD$33,33,FALSE)</f>
        <v>#N/A</v>
      </c>
      <c r="N40" s="29" t="s">
        <v>141</v>
      </c>
      <c r="O40" s="30">
        <f>'Paper 1'!AG3</f>
        <v>2</v>
      </c>
      <c r="P40" s="16"/>
      <c r="Q40" s="18" t="str">
        <f>'Paper 2'!AG2</f>
        <v>14b</v>
      </c>
      <c r="R40" s="41" t="str">
        <f>'Paper 2'!AG1</f>
        <v>Scatter Graphs</v>
      </c>
      <c r="S40" s="41">
        <f>'Paper 2'!AI2</f>
        <v>15</v>
      </c>
      <c r="T40" s="41" t="str">
        <f>'Paper 2'!AJ2</f>
        <v>16a</v>
      </c>
      <c r="U40" s="41" t="str">
        <f>'Paper 2'!AK2</f>
        <v>16bi</v>
      </c>
      <c r="V40" s="41" t="str">
        <f>'Paper 2'!AL2</f>
        <v>16bii</v>
      </c>
      <c r="W40" s="41" t="str">
        <f>'Paper 2'!AM2</f>
        <v>17a</v>
      </c>
      <c r="X40" s="41" t="str">
        <f>'Paper 2'!AN2</f>
        <v>17b</v>
      </c>
      <c r="Y40" s="41" t="str">
        <f>'Paper 2'!AO2</f>
        <v>18a</v>
      </c>
      <c r="Z40" s="41" t="str">
        <f>'Paper 2'!AP2</f>
        <v>18b</v>
      </c>
      <c r="AA40" s="41" t="str">
        <f>'Paper 2'!AQ2</f>
        <v>19a</v>
      </c>
      <c r="AB40" s="34" t="e">
        <f>VLOOKUP($L$2,'Paper 2'!$A$2:$BF$33,33,FALSE)</f>
        <v>#N/A</v>
      </c>
      <c r="AC40" s="31" t="s">
        <v>141</v>
      </c>
      <c r="AD40" s="31">
        <f>'Paper 2'!AG3</f>
        <v>1</v>
      </c>
      <c r="AE40" s="27"/>
      <c r="AF40" s="5"/>
      <c r="AG40" s="5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</row>
    <row r="41" spans="2:73" ht="15" customHeight="1" x14ac:dyDescent="0.25">
      <c r="B41" s="16" t="str">
        <f>'Paper 1'!AH2</f>
        <v>14b</v>
      </c>
      <c r="C41" s="41" t="str">
        <f>'Paper 1'!AH1</f>
        <v>Substitution</v>
      </c>
      <c r="D41" s="41"/>
      <c r="E41" s="41"/>
      <c r="F41" s="41"/>
      <c r="G41" s="41"/>
      <c r="H41" s="41"/>
      <c r="I41" s="41"/>
      <c r="J41" s="41"/>
      <c r="K41" s="41"/>
      <c r="L41" s="41"/>
      <c r="M41" s="14" t="e">
        <f>VLOOKUP($L$2,'Paper 1'!$A$2:$BD$33,34,FALSE)</f>
        <v>#N/A</v>
      </c>
      <c r="N41" s="29" t="s">
        <v>141</v>
      </c>
      <c r="O41" s="30">
        <f>'Paper 1'!AH3</f>
        <v>2</v>
      </c>
      <c r="P41" s="16"/>
      <c r="Q41" s="18" t="str">
        <f>'Paper 2'!AH2</f>
        <v>14c</v>
      </c>
      <c r="R41" s="41" t="str">
        <f>'Paper 2'!AH1</f>
        <v>Percentage Change</v>
      </c>
      <c r="S41" s="41" t="str">
        <f>'Paper 2'!AJ2</f>
        <v>16a</v>
      </c>
      <c r="T41" s="41" t="str">
        <f>'Paper 2'!AK2</f>
        <v>16bi</v>
      </c>
      <c r="U41" s="41" t="str">
        <f>'Paper 2'!AL2</f>
        <v>16bii</v>
      </c>
      <c r="V41" s="41" t="str">
        <f>'Paper 2'!AM2</f>
        <v>17a</v>
      </c>
      <c r="W41" s="41" t="str">
        <f>'Paper 2'!AN2</f>
        <v>17b</v>
      </c>
      <c r="X41" s="41" t="str">
        <f>'Paper 2'!AO2</f>
        <v>18a</v>
      </c>
      <c r="Y41" s="41" t="str">
        <f>'Paper 2'!AP2</f>
        <v>18b</v>
      </c>
      <c r="Z41" s="41" t="str">
        <f>'Paper 2'!AQ2</f>
        <v>19a</v>
      </c>
      <c r="AA41" s="41" t="str">
        <f>'Paper 2'!AR2</f>
        <v>19b</v>
      </c>
      <c r="AB41" s="34" t="e">
        <f>VLOOKUP($L$2,'Paper 2'!$A$2:$BF$33,34,FALSE)</f>
        <v>#N/A</v>
      </c>
      <c r="AC41" s="31" t="s">
        <v>141</v>
      </c>
      <c r="AD41" s="31">
        <f>'Paper 2'!AH3</f>
        <v>3</v>
      </c>
      <c r="AE41" s="27"/>
      <c r="AF41" s="5"/>
      <c r="AG41" s="5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</row>
    <row r="42" spans="2:73" ht="15" customHeight="1" x14ac:dyDescent="0.25">
      <c r="B42" s="16">
        <f>'Paper 1'!AI2</f>
        <v>15</v>
      </c>
      <c r="C42" s="41" t="str">
        <f>'Paper 1'!AI1</f>
        <v>Dividing Using Mixed Numbers</v>
      </c>
      <c r="D42" s="41"/>
      <c r="E42" s="41"/>
      <c r="F42" s="41"/>
      <c r="G42" s="41"/>
      <c r="H42" s="41"/>
      <c r="I42" s="41"/>
      <c r="J42" s="41"/>
      <c r="K42" s="41"/>
      <c r="L42" s="41"/>
      <c r="M42" s="14" t="e">
        <f>VLOOKUP($L$2,'Paper 1'!$A$2:$BD$33,35,FALSE)</f>
        <v>#N/A</v>
      </c>
      <c r="N42" s="29" t="s">
        <v>141</v>
      </c>
      <c r="O42" s="30">
        <f>'Paper 1'!AI3</f>
        <v>3</v>
      </c>
      <c r="P42" s="16"/>
      <c r="Q42" s="18">
        <f>'Paper 2'!AI2</f>
        <v>15</v>
      </c>
      <c r="R42" s="41" t="str">
        <f>'Paper 2'!AI1</f>
        <v>Trial and Improvement</v>
      </c>
      <c r="S42" s="41" t="str">
        <f>'Paper 2'!AK2</f>
        <v>16bi</v>
      </c>
      <c r="T42" s="41" t="str">
        <f>'Paper 2'!AL2</f>
        <v>16bii</v>
      </c>
      <c r="U42" s="41" t="str">
        <f>'Paper 2'!AM2</f>
        <v>17a</v>
      </c>
      <c r="V42" s="41" t="str">
        <f>'Paper 2'!AN2</f>
        <v>17b</v>
      </c>
      <c r="W42" s="41" t="str">
        <f>'Paper 2'!AO2</f>
        <v>18a</v>
      </c>
      <c r="X42" s="41" t="str">
        <f>'Paper 2'!AP2</f>
        <v>18b</v>
      </c>
      <c r="Y42" s="41" t="str">
        <f>'Paper 2'!AQ2</f>
        <v>19a</v>
      </c>
      <c r="Z42" s="41" t="str">
        <f>'Paper 2'!AR2</f>
        <v>19b</v>
      </c>
      <c r="AA42" s="41">
        <f>'Paper 2'!AS2</f>
        <v>20</v>
      </c>
      <c r="AB42" s="34" t="e">
        <f>VLOOKUP($L$2,'Paper 2'!$A$2:$BF$33,35,FALSE)</f>
        <v>#N/A</v>
      </c>
      <c r="AC42" s="31" t="s">
        <v>141</v>
      </c>
      <c r="AD42" s="31">
        <f>'Paper 2'!AI3</f>
        <v>4</v>
      </c>
      <c r="AE42" s="27"/>
      <c r="AF42" s="5"/>
      <c r="AG42" s="5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</row>
    <row r="43" spans="2:73" ht="15" customHeight="1" x14ac:dyDescent="0.25">
      <c r="B43" s="16" t="str">
        <f>'Paper 1'!AJ2</f>
        <v>18a</v>
      </c>
      <c r="C43" s="41" t="str">
        <f>'Paper 1'!AJ1</f>
        <v>Powers of 5</v>
      </c>
      <c r="D43" s="41"/>
      <c r="E43" s="41"/>
      <c r="F43" s="41"/>
      <c r="G43" s="41"/>
      <c r="H43" s="41"/>
      <c r="I43" s="41"/>
      <c r="J43" s="41"/>
      <c r="K43" s="41"/>
      <c r="L43" s="41"/>
      <c r="M43" s="14" t="e">
        <f>VLOOKUP($L$2,'Paper 1'!$A$2:$BD$33,36,FALSE)</f>
        <v>#N/A</v>
      </c>
      <c r="N43" s="29" t="s">
        <v>141</v>
      </c>
      <c r="O43" s="30">
        <f>'Paper 1'!AJ3</f>
        <v>1</v>
      </c>
      <c r="P43" s="16"/>
      <c r="Q43" s="18" t="str">
        <f>'Paper 2'!AJ2</f>
        <v>16a</v>
      </c>
      <c r="R43" s="41" t="str">
        <f>'Paper 2'!AJ1</f>
        <v>Reciprocal</v>
      </c>
      <c r="S43" s="41" t="str">
        <f>'Paper 2'!AL2</f>
        <v>16bii</v>
      </c>
      <c r="T43" s="41" t="str">
        <f>'Paper 2'!AM2</f>
        <v>17a</v>
      </c>
      <c r="U43" s="41" t="str">
        <f>'Paper 2'!AN2</f>
        <v>17b</v>
      </c>
      <c r="V43" s="41" t="str">
        <f>'Paper 2'!AO2</f>
        <v>18a</v>
      </c>
      <c r="W43" s="41" t="str">
        <f>'Paper 2'!AP2</f>
        <v>18b</v>
      </c>
      <c r="X43" s="41" t="str">
        <f>'Paper 2'!AQ2</f>
        <v>19a</v>
      </c>
      <c r="Y43" s="41" t="str">
        <f>'Paper 2'!AR2</f>
        <v>19b</v>
      </c>
      <c r="Z43" s="41">
        <f>'Paper 2'!AS2</f>
        <v>20</v>
      </c>
      <c r="AA43" s="41">
        <f>'Paper 2'!AT2</f>
        <v>21</v>
      </c>
      <c r="AB43" s="34" t="e">
        <f>VLOOKUP($L$2,'Paper 2'!$A$2:$BF$33,36,FALSE)</f>
        <v>#N/A</v>
      </c>
      <c r="AC43" s="31" t="s">
        <v>141</v>
      </c>
      <c r="AD43" s="31">
        <f>'Paper 2'!AJ3</f>
        <v>1</v>
      </c>
      <c r="AE43" s="27"/>
      <c r="AF43" s="5"/>
      <c r="AG43" s="5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</row>
    <row r="44" spans="2:73" ht="15" customHeight="1" x14ac:dyDescent="0.25">
      <c r="B44" s="16" t="str">
        <f>'Paper 1'!AK2</f>
        <v>18b</v>
      </c>
      <c r="C44" s="41" t="str">
        <f>'Paper 1'!AK1</f>
        <v>Powers of 5</v>
      </c>
      <c r="D44" s="41"/>
      <c r="E44" s="41"/>
      <c r="F44" s="41"/>
      <c r="G44" s="41"/>
      <c r="H44" s="41"/>
      <c r="I44" s="41"/>
      <c r="J44" s="41"/>
      <c r="K44" s="41"/>
      <c r="L44" s="41"/>
      <c r="M44" s="14" t="e">
        <f>VLOOKUP($L$2,'Paper 1'!$A$2:$BD$33,37,FALSE)</f>
        <v>#N/A</v>
      </c>
      <c r="N44" s="29" t="s">
        <v>141</v>
      </c>
      <c r="O44" s="30">
        <f>'Paper 1'!AK3</f>
        <v>2</v>
      </c>
      <c r="P44" s="16"/>
      <c r="Q44" s="18" t="str">
        <f>'Paper 2'!AK2</f>
        <v>16bi</v>
      </c>
      <c r="R44" s="41" t="str">
        <f>'Paper 2'!AK1</f>
        <v>Use of a Calculator</v>
      </c>
      <c r="S44" s="41" t="str">
        <f>'Paper 2'!AM2</f>
        <v>17a</v>
      </c>
      <c r="T44" s="41" t="str">
        <f>'Paper 2'!AN2</f>
        <v>17b</v>
      </c>
      <c r="U44" s="41" t="str">
        <f>'Paper 2'!AO2</f>
        <v>18a</v>
      </c>
      <c r="V44" s="41" t="str">
        <f>'Paper 2'!AP2</f>
        <v>18b</v>
      </c>
      <c r="W44" s="41" t="str">
        <f>'Paper 2'!AQ2</f>
        <v>19a</v>
      </c>
      <c r="X44" s="41" t="str">
        <f>'Paper 2'!AR2</f>
        <v>19b</v>
      </c>
      <c r="Y44" s="41">
        <f>'Paper 2'!AS2</f>
        <v>20</v>
      </c>
      <c r="Z44" s="41">
        <f>'Paper 2'!AT2</f>
        <v>21</v>
      </c>
      <c r="AA44" s="41" t="str">
        <f>'Paper 2'!AU2</f>
        <v>22a</v>
      </c>
      <c r="AB44" s="34" t="e">
        <f>VLOOKUP($L$2,'Paper 2'!$A$2:$BF$33,37,FALSE)</f>
        <v>#N/A</v>
      </c>
      <c r="AC44" s="31" t="s">
        <v>141</v>
      </c>
      <c r="AD44" s="31">
        <f>'Paper 2'!AK3</f>
        <v>1</v>
      </c>
      <c r="AE44" s="27"/>
      <c r="AF44" s="5"/>
      <c r="AG44" s="5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</row>
    <row r="45" spans="2:73" ht="15" customHeight="1" x14ac:dyDescent="0.25">
      <c r="B45" s="16" t="str">
        <f>'Paper 1'!AL2</f>
        <v>18c</v>
      </c>
      <c r="C45" s="41" t="str">
        <f>'Paper 1'!AL1</f>
        <v>Powers of 5</v>
      </c>
      <c r="D45" s="41"/>
      <c r="E45" s="41"/>
      <c r="F45" s="41"/>
      <c r="G45" s="41"/>
      <c r="H45" s="41"/>
      <c r="I45" s="41"/>
      <c r="J45" s="41"/>
      <c r="K45" s="41"/>
      <c r="L45" s="41"/>
      <c r="M45" s="14" t="e">
        <f>VLOOKUP($L$2,'Paper 1'!$A$2:$BD$33,38,FALSE)</f>
        <v>#N/A</v>
      </c>
      <c r="N45" s="29" t="s">
        <v>141</v>
      </c>
      <c r="O45" s="30">
        <f>'Paper 1'!AL3</f>
        <v>2</v>
      </c>
      <c r="P45" s="16"/>
      <c r="Q45" s="18" t="str">
        <f>'Paper 2'!AL2</f>
        <v>16bii</v>
      </c>
      <c r="R45" s="41" t="str">
        <f>'Paper 2'!AL1</f>
        <v>Use of a Calculator</v>
      </c>
      <c r="S45" s="41" t="str">
        <f>'Paper 2'!AN2</f>
        <v>17b</v>
      </c>
      <c r="T45" s="41" t="str">
        <f>'Paper 2'!AO2</f>
        <v>18a</v>
      </c>
      <c r="U45" s="41" t="str">
        <f>'Paper 2'!AP2</f>
        <v>18b</v>
      </c>
      <c r="V45" s="41" t="str">
        <f>'Paper 2'!AQ2</f>
        <v>19a</v>
      </c>
      <c r="W45" s="41" t="str">
        <f>'Paper 2'!AR2</f>
        <v>19b</v>
      </c>
      <c r="X45" s="41">
        <f>'Paper 2'!AS2</f>
        <v>20</v>
      </c>
      <c r="Y45" s="41">
        <f>'Paper 2'!AT2</f>
        <v>21</v>
      </c>
      <c r="Z45" s="41" t="str">
        <f>'Paper 2'!AU2</f>
        <v>22a</v>
      </c>
      <c r="AA45" s="41" t="str">
        <f>'Paper 2'!AV2</f>
        <v>22b</v>
      </c>
      <c r="AB45" s="34" t="e">
        <f>VLOOKUP($L$2,'Paper 2'!$A$2:$BF$33,38,FALSE)</f>
        <v>#N/A</v>
      </c>
      <c r="AC45" s="31" t="s">
        <v>141</v>
      </c>
      <c r="AD45" s="31">
        <f>'Paper 2'!AL3</f>
        <v>1</v>
      </c>
      <c r="AE45" s="27"/>
      <c r="AF45" s="5"/>
      <c r="AG45" s="5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</row>
    <row r="46" spans="2:73" ht="15" customHeight="1" x14ac:dyDescent="0.25">
      <c r="B46" s="16">
        <f>'Paper 1'!AM2</f>
        <v>16</v>
      </c>
      <c r="C46" s="41" t="str">
        <f>'Paper 1'!AM1</f>
        <v>Expand and Simplify</v>
      </c>
      <c r="D46" s="41"/>
      <c r="E46" s="41"/>
      <c r="F46" s="41"/>
      <c r="G46" s="41"/>
      <c r="H46" s="41"/>
      <c r="I46" s="41"/>
      <c r="J46" s="41"/>
      <c r="K46" s="41"/>
      <c r="L46" s="41"/>
      <c r="M46" s="14" t="e">
        <f>VLOOKUP($L$2,'Paper 1'!$A$2:$BD$33,39,FALSE)</f>
        <v>#N/A</v>
      </c>
      <c r="N46" s="29" t="s">
        <v>141</v>
      </c>
      <c r="O46" s="30">
        <f>'Paper 1'!AM3</f>
        <v>3</v>
      </c>
      <c r="P46" s="16"/>
      <c r="Q46" s="18" t="str">
        <f>'Paper 2'!AM2</f>
        <v>17a</v>
      </c>
      <c r="R46" s="41" t="str">
        <f>'Paper 2'!AM1</f>
        <v>Percentage Decrease</v>
      </c>
      <c r="S46" s="41" t="str">
        <f>'Paper 2'!AO2</f>
        <v>18a</v>
      </c>
      <c r="T46" s="41" t="str">
        <f>'Paper 2'!AP2</f>
        <v>18b</v>
      </c>
      <c r="U46" s="41" t="str">
        <f>'Paper 2'!AQ2</f>
        <v>19a</v>
      </c>
      <c r="V46" s="41" t="str">
        <f>'Paper 2'!AR2</f>
        <v>19b</v>
      </c>
      <c r="W46" s="41">
        <f>'Paper 2'!AS2</f>
        <v>20</v>
      </c>
      <c r="X46" s="41">
        <f>'Paper 2'!AT2</f>
        <v>21</v>
      </c>
      <c r="Y46" s="41" t="str">
        <f>'Paper 2'!AU2</f>
        <v>22a</v>
      </c>
      <c r="Z46" s="41" t="str">
        <f>'Paper 2'!AV2</f>
        <v>22b</v>
      </c>
      <c r="AA46" s="41" t="str">
        <f>'Paper 2'!AW2</f>
        <v>23a</v>
      </c>
      <c r="AB46" s="34" t="e">
        <f>VLOOKUP($L$2,'Paper 2'!$A$2:$BF$33,39,FALSE)</f>
        <v>#N/A</v>
      </c>
      <c r="AC46" s="31" t="s">
        <v>141</v>
      </c>
      <c r="AD46" s="31">
        <f>'Paper 2'!AM3</f>
        <v>3</v>
      </c>
      <c r="AE46" s="27"/>
      <c r="AF46" s="5"/>
      <c r="AG46" s="5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</row>
    <row r="47" spans="2:73" ht="15" customHeight="1" x14ac:dyDescent="0.25">
      <c r="B47" s="16">
        <f>'Paper 1'!AN2</f>
        <v>17</v>
      </c>
      <c r="C47" s="41" t="str">
        <f>'Paper 1'!AN1</f>
        <v>Volume of a Cylinder</v>
      </c>
      <c r="D47" s="41"/>
      <c r="E47" s="41"/>
      <c r="F47" s="41"/>
      <c r="G47" s="41"/>
      <c r="H47" s="41"/>
      <c r="I47" s="41"/>
      <c r="J47" s="41"/>
      <c r="K47" s="41"/>
      <c r="L47" s="41"/>
      <c r="M47" s="14" t="e">
        <f>VLOOKUP($L$2,'Paper 1'!$A$2:$BD$33,40,FALSE)</f>
        <v>#N/A</v>
      </c>
      <c r="N47" s="29" t="s">
        <v>141</v>
      </c>
      <c r="O47" s="30">
        <f>'Paper 1'!AN3</f>
        <v>3</v>
      </c>
      <c r="P47" s="16"/>
      <c r="Q47" s="18" t="str">
        <f>'Paper 2'!AN2</f>
        <v>17b</v>
      </c>
      <c r="R47" s="41" t="str">
        <f>'Paper 2'!AN1</f>
        <v>Reverse Percentages</v>
      </c>
      <c r="S47" s="41" t="str">
        <f>'Paper 2'!AP2</f>
        <v>18b</v>
      </c>
      <c r="T47" s="41" t="str">
        <f>'Paper 2'!AQ2</f>
        <v>19a</v>
      </c>
      <c r="U47" s="41" t="str">
        <f>'Paper 2'!AR2</f>
        <v>19b</v>
      </c>
      <c r="V47" s="41">
        <f>'Paper 2'!AS2</f>
        <v>20</v>
      </c>
      <c r="W47" s="41">
        <f>'Paper 2'!AT2</f>
        <v>21</v>
      </c>
      <c r="X47" s="41" t="str">
        <f>'Paper 2'!AU2</f>
        <v>22a</v>
      </c>
      <c r="Y47" s="41" t="str">
        <f>'Paper 2'!AV2</f>
        <v>22b</v>
      </c>
      <c r="Z47" s="41" t="str">
        <f>'Paper 2'!AW2</f>
        <v>23a</v>
      </c>
      <c r="AA47" s="41" t="str">
        <f>'Paper 2'!AX2</f>
        <v>23b</v>
      </c>
      <c r="AB47" s="34" t="e">
        <f>VLOOKUP($L$2,'Paper 2'!$A$2:$BF$33,40,FALSE)</f>
        <v>#N/A</v>
      </c>
      <c r="AC47" s="31" t="s">
        <v>141</v>
      </c>
      <c r="AD47" s="31">
        <f>'Paper 2'!AN3</f>
        <v>3</v>
      </c>
      <c r="AE47" s="27"/>
      <c r="AF47" s="5"/>
      <c r="AG47" s="5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</row>
    <row r="48" spans="2:73" ht="15" customHeight="1" x14ac:dyDescent="0.25">
      <c r="B48" s="16" t="str">
        <f>'Paper 1'!AO2</f>
        <v>19a</v>
      </c>
      <c r="C48" s="41" t="str">
        <f>'Paper 1'!AO1</f>
        <v>Plotting Quadratics</v>
      </c>
      <c r="D48" s="41"/>
      <c r="E48" s="41"/>
      <c r="F48" s="41"/>
      <c r="G48" s="41"/>
      <c r="H48" s="41"/>
      <c r="I48" s="41"/>
      <c r="J48" s="41"/>
      <c r="K48" s="41"/>
      <c r="L48" s="41"/>
      <c r="M48" s="14" t="e">
        <f>VLOOKUP($L$2,'Paper 1'!$A$2:$BD$33,41,FALSE)</f>
        <v>#N/A</v>
      </c>
      <c r="N48" s="29" t="s">
        <v>141</v>
      </c>
      <c r="O48" s="30">
        <f>'Paper 1'!AO3</f>
        <v>1</v>
      </c>
      <c r="P48" s="16"/>
      <c r="Q48" s="18" t="str">
        <f>'Paper 2'!AO2</f>
        <v>18a</v>
      </c>
      <c r="R48" s="41" t="str">
        <f>'Paper 2'!AO1</f>
        <v>Constructions</v>
      </c>
      <c r="S48" s="41" t="str">
        <f>'Paper 2'!AQ2</f>
        <v>19a</v>
      </c>
      <c r="T48" s="41" t="str">
        <f>'Paper 2'!AR2</f>
        <v>19b</v>
      </c>
      <c r="U48" s="41">
        <f>'Paper 2'!AS2</f>
        <v>20</v>
      </c>
      <c r="V48" s="41">
        <f>'Paper 2'!AT2</f>
        <v>21</v>
      </c>
      <c r="W48" s="41" t="str">
        <f>'Paper 2'!AU2</f>
        <v>22a</v>
      </c>
      <c r="X48" s="41" t="str">
        <f>'Paper 2'!AV2</f>
        <v>22b</v>
      </c>
      <c r="Y48" s="41" t="str">
        <f>'Paper 2'!AW2</f>
        <v>23a</v>
      </c>
      <c r="Z48" s="41" t="str">
        <f>'Paper 2'!AX2</f>
        <v>23b</v>
      </c>
      <c r="AA48" s="41" t="str">
        <f>'Paper 2'!AY2</f>
        <v>24a</v>
      </c>
      <c r="AB48" s="34" t="e">
        <f>VLOOKUP($L$2,'Paper 2'!$A$2:$BF$33,41,FALSE)</f>
        <v>#N/A</v>
      </c>
      <c r="AC48" s="31" t="s">
        <v>141</v>
      </c>
      <c r="AD48" s="31">
        <f>'Paper 2'!AO3</f>
        <v>3</v>
      </c>
      <c r="AE48" s="27"/>
      <c r="AF48" s="5"/>
      <c r="AG48" s="5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</row>
    <row r="49" spans="2:73" ht="15" customHeight="1" x14ac:dyDescent="0.25">
      <c r="B49" s="16" t="str">
        <f>'Paper 1'!AP2</f>
        <v>19b</v>
      </c>
      <c r="C49" s="41" t="str">
        <f>'Paper 1'!AP1</f>
        <v>Plotting Quadratics</v>
      </c>
      <c r="D49" s="41"/>
      <c r="E49" s="41"/>
      <c r="F49" s="41"/>
      <c r="G49" s="41"/>
      <c r="H49" s="41"/>
      <c r="I49" s="41"/>
      <c r="J49" s="41"/>
      <c r="K49" s="41"/>
      <c r="L49" s="41"/>
      <c r="M49" s="14" t="e">
        <f>VLOOKUP($L$2,'Paper 1'!$A$2:$BD$33,42,FALSE)</f>
        <v>#N/A</v>
      </c>
      <c r="N49" s="29" t="s">
        <v>141</v>
      </c>
      <c r="O49" s="30">
        <f>'Paper 1'!AP3</f>
        <v>2</v>
      </c>
      <c r="P49" s="16"/>
      <c r="Q49" s="18" t="str">
        <f>'Paper 2'!AP2</f>
        <v>18b</v>
      </c>
      <c r="R49" s="41" t="str">
        <f>'Paper 2'!AP1</f>
        <v>Constructions</v>
      </c>
      <c r="S49" s="41" t="str">
        <f>'Paper 2'!AR2</f>
        <v>19b</v>
      </c>
      <c r="T49" s="41">
        <f>'Paper 2'!AS2</f>
        <v>20</v>
      </c>
      <c r="U49" s="41">
        <f>'Paper 2'!AT2</f>
        <v>21</v>
      </c>
      <c r="V49" s="41" t="str">
        <f>'Paper 2'!AU2</f>
        <v>22a</v>
      </c>
      <c r="W49" s="41" t="str">
        <f>'Paper 2'!AV2</f>
        <v>22b</v>
      </c>
      <c r="X49" s="41" t="str">
        <f>'Paper 2'!AW2</f>
        <v>23a</v>
      </c>
      <c r="Y49" s="41" t="str">
        <f>'Paper 2'!AX2</f>
        <v>23b</v>
      </c>
      <c r="Z49" s="41" t="str">
        <f>'Paper 2'!AY2</f>
        <v>24a</v>
      </c>
      <c r="AA49" s="41" t="str">
        <f>'Paper 2'!AZ2</f>
        <v>24b</v>
      </c>
      <c r="AB49" s="34" t="e">
        <f>VLOOKUP($L$2,'Paper 2'!$A$2:$BF$33,42,FALSE)</f>
        <v>#N/A</v>
      </c>
      <c r="AC49" s="31" t="s">
        <v>141</v>
      </c>
      <c r="AD49" s="31">
        <f>'Paper 2'!AP3</f>
        <v>2</v>
      </c>
      <c r="AE49" s="27"/>
      <c r="AF49" s="5"/>
      <c r="AG49" s="5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</row>
    <row r="50" spans="2:73" ht="15" customHeight="1" x14ac:dyDescent="0.25">
      <c r="B50" s="16" t="str">
        <f>'Paper 1'!AQ2</f>
        <v>19c</v>
      </c>
      <c r="C50" s="41" t="str">
        <f>'Paper 1'!AQ1</f>
        <v>Solving Quadratics Graphically</v>
      </c>
      <c r="D50" s="41"/>
      <c r="E50" s="41"/>
      <c r="F50" s="41"/>
      <c r="G50" s="41"/>
      <c r="H50" s="41"/>
      <c r="I50" s="41"/>
      <c r="J50" s="41"/>
      <c r="K50" s="41"/>
      <c r="L50" s="41"/>
      <c r="M50" s="14" t="e">
        <f>VLOOKUP($L$2,'Paper 1'!$A$2:$BD$33,43,FALSE)</f>
        <v>#N/A</v>
      </c>
      <c r="N50" s="29" t="s">
        <v>141</v>
      </c>
      <c r="O50" s="30">
        <f>'Paper 1'!AQ3</f>
        <v>1</v>
      </c>
      <c r="P50" s="16"/>
      <c r="Q50" s="18" t="str">
        <f>'Paper 2'!AQ2</f>
        <v>19a</v>
      </c>
      <c r="R50" s="41" t="str">
        <f>'Paper 2'!AQ1</f>
        <v>Frequency Polygon</v>
      </c>
      <c r="S50" s="41">
        <f>'Paper 2'!AS2</f>
        <v>20</v>
      </c>
      <c r="T50" s="41">
        <f>'Paper 2'!AT2</f>
        <v>21</v>
      </c>
      <c r="U50" s="41" t="str">
        <f>'Paper 2'!AU2</f>
        <v>22a</v>
      </c>
      <c r="V50" s="41" t="str">
        <f>'Paper 2'!AV2</f>
        <v>22b</v>
      </c>
      <c r="W50" s="41" t="str">
        <f>'Paper 2'!AW2</f>
        <v>23a</v>
      </c>
      <c r="X50" s="41" t="str">
        <f>'Paper 2'!AX2</f>
        <v>23b</v>
      </c>
      <c r="Y50" s="41" t="str">
        <f>'Paper 2'!AY2</f>
        <v>24a</v>
      </c>
      <c r="Z50" s="41" t="str">
        <f>'Paper 2'!AZ2</f>
        <v>24b</v>
      </c>
      <c r="AA50" s="41">
        <f>'Paper 2'!BA2</f>
        <v>0</v>
      </c>
      <c r="AB50" s="34" t="e">
        <f>VLOOKUP($L$2,'Paper 2'!$A$2:$BF$33,43,FALSE)</f>
        <v>#N/A</v>
      </c>
      <c r="AC50" s="31" t="s">
        <v>141</v>
      </c>
      <c r="AD50" s="31">
        <f>'Paper 2'!AQ3</f>
        <v>2</v>
      </c>
      <c r="AE50" s="27"/>
      <c r="AF50" s="5"/>
      <c r="AG50" s="5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</row>
    <row r="51" spans="2:73" ht="15" customHeight="1" x14ac:dyDescent="0.25">
      <c r="B51" s="16" t="str">
        <f>'Paper 1'!AR2</f>
        <v>20a</v>
      </c>
      <c r="C51" s="41" t="str">
        <f>'Paper 1'!AR1</f>
        <v>Angle Facts</v>
      </c>
      <c r="D51" s="41"/>
      <c r="E51" s="41"/>
      <c r="F51" s="41"/>
      <c r="G51" s="41"/>
      <c r="H51" s="41"/>
      <c r="I51" s="41"/>
      <c r="J51" s="41"/>
      <c r="K51" s="41"/>
      <c r="L51" s="41"/>
      <c r="M51" s="14" t="e">
        <f>VLOOKUP($L$2,'Paper 1'!$A$2:$BD$33,44,FALSE)</f>
        <v>#N/A</v>
      </c>
      <c r="N51" s="29" t="s">
        <v>141</v>
      </c>
      <c r="O51" s="30">
        <f>'Paper 1'!AR3</f>
        <v>3</v>
      </c>
      <c r="P51" s="16"/>
      <c r="Q51" s="18" t="str">
        <f>'Paper 2'!AR2</f>
        <v>19b</v>
      </c>
      <c r="R51" s="41" t="str">
        <f>'Paper 2'!AR1</f>
        <v>Median from Grouped Frequency</v>
      </c>
      <c r="S51" s="41">
        <f>'Paper 2'!AT2</f>
        <v>21</v>
      </c>
      <c r="T51" s="41" t="str">
        <f>'Paper 2'!AU2</f>
        <v>22a</v>
      </c>
      <c r="U51" s="41" t="str">
        <f>'Paper 2'!AV2</f>
        <v>22b</v>
      </c>
      <c r="V51" s="41" t="str">
        <f>'Paper 2'!AW2</f>
        <v>23a</v>
      </c>
      <c r="W51" s="41" t="str">
        <f>'Paper 2'!AX2</f>
        <v>23b</v>
      </c>
      <c r="X51" s="41" t="str">
        <f>'Paper 2'!AY2</f>
        <v>24a</v>
      </c>
      <c r="Y51" s="41" t="str">
        <f>'Paper 2'!AZ2</f>
        <v>24b</v>
      </c>
      <c r="Z51" s="41">
        <f>'Paper 2'!BA2</f>
        <v>0</v>
      </c>
      <c r="AA51" s="41">
        <f>'Paper 2'!BB2</f>
        <v>0</v>
      </c>
      <c r="AB51" s="34" t="e">
        <f>VLOOKUP($L$2,'Paper 2'!$A$2:$BF$33,44,FALSE)</f>
        <v>#N/A</v>
      </c>
      <c r="AC51" s="31" t="s">
        <v>141</v>
      </c>
      <c r="AD51" s="31">
        <f>'Paper 2'!AR3</f>
        <v>1</v>
      </c>
      <c r="AE51" s="27"/>
      <c r="AF51" s="5"/>
      <c r="AG51" s="5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</row>
    <row r="52" spans="2:73" ht="15" customHeight="1" x14ac:dyDescent="0.25">
      <c r="B52" s="16" t="str">
        <f>'Paper 1'!AS2</f>
        <v>21a</v>
      </c>
      <c r="C52" s="41" t="str">
        <f>'Paper 1'!AS1</f>
        <v>Congruency</v>
      </c>
      <c r="D52" s="41"/>
      <c r="E52" s="41"/>
      <c r="F52" s="41"/>
      <c r="G52" s="41"/>
      <c r="H52" s="41"/>
      <c r="I52" s="41"/>
      <c r="J52" s="41"/>
      <c r="K52" s="41"/>
      <c r="L52" s="41"/>
      <c r="M52" s="14" t="e">
        <f>VLOOKUP($L$2,'Paper 1'!$A$2:$BD$33,45,FALSE)</f>
        <v>#N/A</v>
      </c>
      <c r="N52" s="29" t="s">
        <v>141</v>
      </c>
      <c r="O52" s="30">
        <f>'Paper 1'!AS3</f>
        <v>1</v>
      </c>
      <c r="P52" s="16"/>
      <c r="Q52" s="18">
        <f>'Paper 2'!AS2</f>
        <v>20</v>
      </c>
      <c r="R52" s="41" t="str">
        <f>'Paper 2'!AS1</f>
        <v>Trigonometry</v>
      </c>
      <c r="S52" s="41" t="str">
        <f>'Paper 2'!AU2</f>
        <v>22a</v>
      </c>
      <c r="T52" s="41" t="str">
        <f>'Paper 2'!AV2</f>
        <v>22b</v>
      </c>
      <c r="U52" s="41" t="str">
        <f>'Paper 2'!AW2</f>
        <v>23a</v>
      </c>
      <c r="V52" s="41" t="str">
        <f>'Paper 2'!AX2</f>
        <v>23b</v>
      </c>
      <c r="W52" s="41" t="str">
        <f>'Paper 2'!AY2</f>
        <v>24a</v>
      </c>
      <c r="X52" s="41" t="str">
        <f>'Paper 2'!AZ2</f>
        <v>24b</v>
      </c>
      <c r="Y52" s="41">
        <f>'Paper 2'!BA2</f>
        <v>0</v>
      </c>
      <c r="Z52" s="41">
        <f>'Paper 2'!BB2</f>
        <v>0</v>
      </c>
      <c r="AA52" s="41" t="str">
        <f>'Paper 2'!BD2</f>
        <v>TOTAL</v>
      </c>
      <c r="AB52" s="34" t="e">
        <f>VLOOKUP($L$2,'Paper 2'!$A$2:$BF$33,45,FALSE)</f>
        <v>#N/A</v>
      </c>
      <c r="AC52" s="31" t="s">
        <v>141</v>
      </c>
      <c r="AD52" s="31">
        <f>'Paper 2'!AS3</f>
        <v>3</v>
      </c>
      <c r="AE52" s="27"/>
      <c r="AF52" s="5"/>
      <c r="AG52" s="5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</row>
    <row r="53" spans="2:73" ht="15" customHeight="1" x14ac:dyDescent="0.25">
      <c r="B53" s="16" t="str">
        <f>'Paper 1'!AT2</f>
        <v>21bi</v>
      </c>
      <c r="C53" s="41" t="str">
        <f>'Paper 1'!AT1</f>
        <v>Similarity</v>
      </c>
      <c r="D53" s="41"/>
      <c r="E53" s="41"/>
      <c r="F53" s="41"/>
      <c r="G53" s="41"/>
      <c r="H53" s="41"/>
      <c r="I53" s="41"/>
      <c r="J53" s="41"/>
      <c r="K53" s="41"/>
      <c r="L53" s="41"/>
      <c r="M53" s="14" t="e">
        <f>VLOOKUP($L$2,'Paper 1'!$A$2:$BD$33,46,FALSE)</f>
        <v>#N/A</v>
      </c>
      <c r="N53" s="29" t="s">
        <v>141</v>
      </c>
      <c r="O53" s="30">
        <f>'Paper 1'!AT3</f>
        <v>2</v>
      </c>
      <c r="P53" s="16"/>
      <c r="Q53" s="18">
        <f>'Paper 2'!AT2</f>
        <v>21</v>
      </c>
      <c r="R53" s="41" t="str">
        <f>'Paper 2'!AT1</f>
        <v>Density, Mass and Volume</v>
      </c>
      <c r="S53" s="41" t="str">
        <f>'Paper 2'!AV2</f>
        <v>22b</v>
      </c>
      <c r="T53" s="41" t="str">
        <f>'Paper 2'!AW2</f>
        <v>23a</v>
      </c>
      <c r="U53" s="41" t="str">
        <f>'Paper 2'!AX2</f>
        <v>23b</v>
      </c>
      <c r="V53" s="41" t="str">
        <f>'Paper 2'!AY2</f>
        <v>24a</v>
      </c>
      <c r="W53" s="41" t="str">
        <f>'Paper 2'!AZ2</f>
        <v>24b</v>
      </c>
      <c r="X53" s="41">
        <f>'Paper 2'!BA2</f>
        <v>0</v>
      </c>
      <c r="Y53" s="41">
        <f>'Paper 2'!BB2</f>
        <v>0</v>
      </c>
      <c r="Z53" s="41" t="str">
        <f>'Paper 2'!BD2</f>
        <v>TOTAL</v>
      </c>
      <c r="AA53" s="41">
        <f>'Paper 2'!BE2</f>
        <v>0</v>
      </c>
      <c r="AB53" s="34" t="e">
        <f>VLOOKUP($L$2,'Paper 2'!$A$2:$BF$33,46,FALSE)</f>
        <v>#N/A</v>
      </c>
      <c r="AC53" s="31" t="s">
        <v>141</v>
      </c>
      <c r="AD53" s="31">
        <f>'Paper 2'!AT3</f>
        <v>3</v>
      </c>
      <c r="AE53" s="27"/>
      <c r="AF53" s="5"/>
      <c r="AG53" s="5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</row>
    <row r="54" spans="2:73" ht="15" customHeight="1" x14ac:dyDescent="0.25">
      <c r="B54" s="16" t="str">
        <f>'Paper 1'!AU2</f>
        <v>21bii</v>
      </c>
      <c r="C54" s="41" t="str">
        <f>'Paper 1'!AU1</f>
        <v>Similarity</v>
      </c>
      <c r="D54" s="41"/>
      <c r="E54" s="41"/>
      <c r="F54" s="41"/>
      <c r="G54" s="41"/>
      <c r="H54" s="41"/>
      <c r="I54" s="41"/>
      <c r="J54" s="41"/>
      <c r="K54" s="41"/>
      <c r="L54" s="41"/>
      <c r="M54" s="14" t="e">
        <f>VLOOKUP($L$2,'Paper 1'!$A$2:$BD$33,47,FALSE)</f>
        <v>#N/A</v>
      </c>
      <c r="N54" s="29" t="s">
        <v>141</v>
      </c>
      <c r="O54" s="30">
        <f>'Paper 1'!AU3</f>
        <v>2</v>
      </c>
      <c r="P54" s="16"/>
      <c r="Q54" s="18" t="str">
        <f>'Paper 2'!AU2</f>
        <v>22a</v>
      </c>
      <c r="R54" s="41" t="str">
        <f>'Paper 2'!AU1</f>
        <v>Tree Diagrams</v>
      </c>
      <c r="S54" s="41" t="str">
        <f>'Paper 2'!AW2</f>
        <v>23a</v>
      </c>
      <c r="T54" s="41" t="str">
        <f>'Paper 2'!AX2</f>
        <v>23b</v>
      </c>
      <c r="U54" s="41" t="str">
        <f>'Paper 2'!AY2</f>
        <v>24a</v>
      </c>
      <c r="V54" s="41" t="str">
        <f>'Paper 2'!AZ2</f>
        <v>24b</v>
      </c>
      <c r="W54" s="41">
        <f>'Paper 2'!BA2</f>
        <v>0</v>
      </c>
      <c r="X54" s="41">
        <f>'Paper 2'!BB2</f>
        <v>0</v>
      </c>
      <c r="Y54" s="41" t="str">
        <f>'Paper 2'!BD2</f>
        <v>TOTAL</v>
      </c>
      <c r="Z54" s="41">
        <f>'Paper 2'!BE2</f>
        <v>0</v>
      </c>
      <c r="AA54" s="41">
        <f>'Paper 2'!BF2</f>
        <v>0</v>
      </c>
      <c r="AB54" s="34" t="e">
        <f>VLOOKUP($L$2,'Paper 2'!$A$2:$BF$33,47,FALSE)</f>
        <v>#N/A</v>
      </c>
      <c r="AC54" s="31" t="s">
        <v>141</v>
      </c>
      <c r="AD54" s="31">
        <f>'Paper 2'!AU3</f>
        <v>1</v>
      </c>
      <c r="AE54" s="27"/>
      <c r="AF54" s="5"/>
      <c r="AG54" s="5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</row>
    <row r="55" spans="2:73" ht="15" customHeight="1" x14ac:dyDescent="0.25">
      <c r="B55" s="16" t="str">
        <f>'Paper 1'!AV2</f>
        <v>20bi</v>
      </c>
      <c r="C55" s="41" t="str">
        <f>'Paper 1'!AV1</f>
        <v>Circle Theorems</v>
      </c>
      <c r="D55" s="41"/>
      <c r="E55" s="41"/>
      <c r="F55" s="41"/>
      <c r="G55" s="41"/>
      <c r="H55" s="41"/>
      <c r="I55" s="41"/>
      <c r="J55" s="41"/>
      <c r="K55" s="41"/>
      <c r="L55" s="41"/>
      <c r="M55" s="14" t="e">
        <f>VLOOKUP($L$2,'Paper 1'!$A$2:$BD$33,48,FALSE)</f>
        <v>#N/A</v>
      </c>
      <c r="N55" s="29" t="s">
        <v>141</v>
      </c>
      <c r="O55" s="30">
        <f>'Paper 1'!AV3</f>
        <v>1</v>
      </c>
      <c r="P55" s="16"/>
      <c r="Q55" s="18" t="str">
        <f>'Paper 2'!AV2</f>
        <v>22b</v>
      </c>
      <c r="R55" s="41" t="str">
        <f>'Paper 2'!AV1</f>
        <v>Tree Diagrams</v>
      </c>
      <c r="S55" s="41" t="str">
        <f>'Paper 2'!AX2</f>
        <v>23b</v>
      </c>
      <c r="T55" s="41" t="str">
        <f>'Paper 2'!AY2</f>
        <v>24a</v>
      </c>
      <c r="U55" s="41" t="str">
        <f>'Paper 2'!AZ2</f>
        <v>24b</v>
      </c>
      <c r="V55" s="41">
        <f>'Paper 2'!BA2</f>
        <v>0</v>
      </c>
      <c r="W55" s="41">
        <f>'Paper 2'!BB2</f>
        <v>0</v>
      </c>
      <c r="X55" s="41" t="str">
        <f>'Paper 2'!BD2</f>
        <v>TOTAL</v>
      </c>
      <c r="Y55" s="41">
        <f>'Paper 2'!BE2</f>
        <v>0</v>
      </c>
      <c r="Z55" s="41">
        <f>'Paper 2'!BF2</f>
        <v>0</v>
      </c>
      <c r="AA55" s="41">
        <f>'Paper 2'!BG2</f>
        <v>0</v>
      </c>
      <c r="AB55" s="34" t="e">
        <f>VLOOKUP($L$2,'Paper 2'!$A$2:$BF$33,48,FALSE)</f>
        <v>#N/A</v>
      </c>
      <c r="AC55" s="31" t="s">
        <v>141</v>
      </c>
      <c r="AD55" s="31">
        <f>'Paper 2'!AV3</f>
        <v>3</v>
      </c>
      <c r="AE55" s="27"/>
      <c r="AF55" s="5"/>
      <c r="AG55" s="5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</row>
    <row r="56" spans="2:73" ht="15" customHeight="1" x14ac:dyDescent="0.25">
      <c r="B56" s="16" t="str">
        <f>'Paper 1'!AW2</f>
        <v>20bii</v>
      </c>
      <c r="C56" s="41" t="str">
        <f>'Paper 1'!AW1</f>
        <v>Circle Theorems</v>
      </c>
      <c r="D56" s="41"/>
      <c r="E56" s="41"/>
      <c r="F56" s="41"/>
      <c r="G56" s="41"/>
      <c r="H56" s="41"/>
      <c r="I56" s="41"/>
      <c r="J56" s="41"/>
      <c r="K56" s="41"/>
      <c r="L56" s="41"/>
      <c r="M56" s="14" t="e">
        <f>VLOOKUP($L$2,'Paper 1'!$A$2:$BD$33,49,FALSE)</f>
        <v>#N/A</v>
      </c>
      <c r="N56" s="29" t="s">
        <v>141</v>
      </c>
      <c r="O56" s="30">
        <f>'Paper 1'!AW3</f>
        <v>1</v>
      </c>
      <c r="P56" s="16"/>
      <c r="Q56" s="18" t="str">
        <f>'Paper 2'!AW2</f>
        <v>23a</v>
      </c>
      <c r="R56" s="41" t="str">
        <f>'Paper 2'!AW1</f>
        <v>Inequalities and Regions</v>
      </c>
      <c r="S56" s="41" t="str">
        <f>'Paper 2'!AY2</f>
        <v>24a</v>
      </c>
      <c r="T56" s="41" t="str">
        <f>'Paper 2'!AZ2</f>
        <v>24b</v>
      </c>
      <c r="U56" s="41">
        <f>'Paper 2'!BA2</f>
        <v>0</v>
      </c>
      <c r="V56" s="41">
        <f>'Paper 2'!BB2</f>
        <v>0</v>
      </c>
      <c r="W56" s="41" t="str">
        <f>'Paper 2'!BD2</f>
        <v>TOTAL</v>
      </c>
      <c r="X56" s="41">
        <f>'Paper 2'!BE2</f>
        <v>0</v>
      </c>
      <c r="Y56" s="41">
        <f>'Paper 2'!BF2</f>
        <v>0</v>
      </c>
      <c r="Z56" s="41">
        <f>'Paper 2'!BG2</f>
        <v>0</v>
      </c>
      <c r="AA56" s="41">
        <f>'Paper 2'!BH2</f>
        <v>0</v>
      </c>
      <c r="AB56" s="34" t="e">
        <f>VLOOKUP($L$2,'Paper 2'!$A$2:$BF$33,49,FALSE)</f>
        <v>#N/A</v>
      </c>
      <c r="AC56" s="31" t="s">
        <v>141</v>
      </c>
      <c r="AD56" s="31">
        <f>'Paper 2'!AW3</f>
        <v>1</v>
      </c>
      <c r="AE56" s="27"/>
      <c r="AF56" s="5"/>
      <c r="AG56" s="5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</row>
    <row r="57" spans="2:73" ht="15" customHeight="1" x14ac:dyDescent="0.25">
      <c r="B57" s="16" t="str">
        <f>'Paper 1'!AX2</f>
        <v>22a</v>
      </c>
      <c r="C57" s="41" t="str">
        <f>'Paper 1'!AX1</f>
        <v>Probability</v>
      </c>
      <c r="D57" s="41"/>
      <c r="E57" s="41"/>
      <c r="F57" s="41"/>
      <c r="G57" s="41"/>
      <c r="H57" s="41"/>
      <c r="I57" s="41"/>
      <c r="J57" s="41"/>
      <c r="K57" s="41"/>
      <c r="L57" s="41"/>
      <c r="M57" s="19" t="e">
        <f>VLOOKUP($L$2,'Paper 1'!$A$2:$BD$33,50,FALSE)</f>
        <v>#N/A</v>
      </c>
      <c r="N57" s="29" t="s">
        <v>141</v>
      </c>
      <c r="O57" s="31">
        <f>'Paper 1'!AX3</f>
        <v>4</v>
      </c>
      <c r="P57" s="16"/>
      <c r="Q57" s="18" t="str">
        <f>'Paper 2'!AX2</f>
        <v>23b</v>
      </c>
      <c r="R57" s="41" t="str">
        <f>'Paper 2'!AX1</f>
        <v>Inequalities and Regions</v>
      </c>
      <c r="S57" s="41" t="str">
        <f>'Paper 2'!AZ2</f>
        <v>24b</v>
      </c>
      <c r="T57" s="41">
        <f>'Paper 2'!BA2</f>
        <v>0</v>
      </c>
      <c r="U57" s="41">
        <f>'Paper 2'!BB2</f>
        <v>0</v>
      </c>
      <c r="V57" s="41" t="str">
        <f>'Paper 2'!BD2</f>
        <v>TOTAL</v>
      </c>
      <c r="W57" s="41">
        <f>'Paper 2'!BE2</f>
        <v>0</v>
      </c>
      <c r="X57" s="41">
        <f>'Paper 2'!BF2</f>
        <v>0</v>
      </c>
      <c r="Y57" s="41">
        <f>'Paper 2'!BG2</f>
        <v>0</v>
      </c>
      <c r="Z57" s="41">
        <f>'Paper 2'!BH2</f>
        <v>0</v>
      </c>
      <c r="AA57" s="41">
        <f>'Paper 2'!BI2</f>
        <v>0</v>
      </c>
      <c r="AB57" s="34" t="e">
        <f>VLOOKUP($L$2,'Paper 2'!$A$2:$BF$33,50,FALSE)</f>
        <v>#N/A</v>
      </c>
      <c r="AC57" s="31" t="s">
        <v>141</v>
      </c>
      <c r="AD57" s="31">
        <f>'Paper 2'!AX3</f>
        <v>3</v>
      </c>
      <c r="AE57" s="27"/>
      <c r="AF57" s="5"/>
      <c r="AG57" s="5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</row>
    <row r="58" spans="2:73" ht="15" customHeight="1" x14ac:dyDescent="0.25">
      <c r="B58" s="16" t="str">
        <f>'Paper 1'!AY2</f>
        <v>22b</v>
      </c>
      <c r="C58" s="41" t="str">
        <f>'Paper 1'!AY1</f>
        <v>Probability</v>
      </c>
      <c r="D58" s="41"/>
      <c r="E58" s="41"/>
      <c r="F58" s="41"/>
      <c r="G58" s="41"/>
      <c r="H58" s="41"/>
      <c r="I58" s="41"/>
      <c r="J58" s="41"/>
      <c r="K58" s="41"/>
      <c r="L58" s="41"/>
      <c r="M58" s="19" t="e">
        <f>VLOOKUP($L$2,'Paper 1'!$A$2:$BD$33,51,FALSE)</f>
        <v>#N/A</v>
      </c>
      <c r="N58" s="29" t="s">
        <v>141</v>
      </c>
      <c r="O58" s="31">
        <f>'Paper 1'!AY3</f>
        <v>1</v>
      </c>
      <c r="P58" s="16"/>
      <c r="Q58" s="18" t="str">
        <f>'Paper 2'!AY2</f>
        <v>24a</v>
      </c>
      <c r="R58" s="41" t="str">
        <f>'Paper 2'!AY1</f>
        <v>Standard Form</v>
      </c>
      <c r="S58" s="41">
        <f>'Paper 2'!BA2</f>
        <v>0</v>
      </c>
      <c r="T58" s="41">
        <f>'Paper 2'!BB2</f>
        <v>0</v>
      </c>
      <c r="U58" s="41" t="str">
        <f>'Paper 2'!BD2</f>
        <v>TOTAL</v>
      </c>
      <c r="V58" s="41">
        <f>'Paper 2'!BE2</f>
        <v>0</v>
      </c>
      <c r="W58" s="41">
        <f>'Paper 2'!BF2</f>
        <v>0</v>
      </c>
      <c r="X58" s="41">
        <f>'Paper 2'!BG2</f>
        <v>0</v>
      </c>
      <c r="Y58" s="41">
        <f>'Paper 2'!BH2</f>
        <v>0</v>
      </c>
      <c r="Z58" s="41">
        <f>'Paper 2'!BI2</f>
        <v>0</v>
      </c>
      <c r="AA58" s="41">
        <f>'Paper 2'!BJ2</f>
        <v>0</v>
      </c>
      <c r="AB58" s="34" t="e">
        <f>VLOOKUP($L$2,'Paper 2'!$A$2:$BF$33,51,FALSE)</f>
        <v>#N/A</v>
      </c>
      <c r="AC58" s="31" t="s">
        <v>141</v>
      </c>
      <c r="AD58" s="31">
        <f>'Paper 2'!AY3</f>
        <v>2</v>
      </c>
      <c r="AE58" s="27"/>
      <c r="AF58" s="5"/>
      <c r="AG58" s="5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</row>
    <row r="59" spans="2:73" ht="15" customHeight="1" x14ac:dyDescent="0.25">
      <c r="B59" s="16" t="str">
        <f>'Paper 1'!AZ2</f>
        <v>23a</v>
      </c>
      <c r="C59" s="41" t="str">
        <f>'Paper 1'!AZ1</f>
        <v>Simultaneous Equations</v>
      </c>
      <c r="D59" s="41"/>
      <c r="E59" s="41"/>
      <c r="F59" s="41"/>
      <c r="G59" s="41"/>
      <c r="H59" s="41"/>
      <c r="I59" s="41"/>
      <c r="J59" s="41"/>
      <c r="K59" s="41"/>
      <c r="L59" s="41"/>
      <c r="M59" s="19" t="e">
        <f>VLOOKUP($L$2,'Paper 1'!$A$2:$BD$33,52,FALSE)</f>
        <v>#N/A</v>
      </c>
      <c r="N59" s="29" t="s">
        <v>141</v>
      </c>
      <c r="O59" s="31">
        <f>'Paper 1'!AZ3</f>
        <v>3</v>
      </c>
      <c r="P59" s="16"/>
      <c r="Q59" s="18" t="str">
        <f>'Paper 2'!AZ2</f>
        <v>24b</v>
      </c>
      <c r="R59" s="41" t="str">
        <f>'Paper 2'!AZ1</f>
        <v>Standard Form</v>
      </c>
      <c r="S59" s="41">
        <f>'Paper 2'!BB2</f>
        <v>0</v>
      </c>
      <c r="T59" s="41" t="str">
        <f>'Paper 2'!BD2</f>
        <v>TOTAL</v>
      </c>
      <c r="U59" s="41">
        <f>'Paper 2'!BE2</f>
        <v>0</v>
      </c>
      <c r="V59" s="41">
        <f>'Paper 2'!BF2</f>
        <v>0</v>
      </c>
      <c r="W59" s="41">
        <f>'Paper 2'!BG2</f>
        <v>0</v>
      </c>
      <c r="X59" s="41">
        <f>'Paper 2'!BH2</f>
        <v>0</v>
      </c>
      <c r="Y59" s="41">
        <f>'Paper 2'!BI2</f>
        <v>0</v>
      </c>
      <c r="Z59" s="41">
        <f>'Paper 2'!BJ2</f>
        <v>0</v>
      </c>
      <c r="AA59" s="41">
        <f>'Paper 2'!BK2</f>
        <v>0</v>
      </c>
      <c r="AB59" s="34" t="e">
        <f>VLOOKUP($L$2,'Paper 2'!$A$2:$BF$33,52,FALSE)</f>
        <v>#N/A</v>
      </c>
      <c r="AC59" s="31" t="s">
        <v>141</v>
      </c>
      <c r="AD59" s="31">
        <f>'Paper 2'!AZ3</f>
        <v>2</v>
      </c>
      <c r="AE59" s="27"/>
      <c r="AF59" s="5"/>
      <c r="AG59" s="5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</row>
    <row r="60" spans="2:73" ht="15" customHeight="1" x14ac:dyDescent="0.25">
      <c r="B60" s="16" t="str">
        <f>'Paper 1'!BA2</f>
        <v>23b</v>
      </c>
      <c r="C60" s="41" t="str">
        <f>'Paper 1'!BA1</f>
        <v>Factorising Quadratics</v>
      </c>
      <c r="D60" s="41"/>
      <c r="E60" s="41"/>
      <c r="F60" s="41"/>
      <c r="G60" s="41"/>
      <c r="H60" s="41"/>
      <c r="I60" s="41"/>
      <c r="J60" s="41"/>
      <c r="K60" s="41"/>
      <c r="L60" s="41"/>
      <c r="M60" s="14" t="e">
        <f>VLOOKUP($L$2,'Paper 1'!$A$2:$BD$33,53,FALSE)</f>
        <v>#N/A</v>
      </c>
      <c r="N60" s="29" t="s">
        <v>141</v>
      </c>
      <c r="O60" s="30">
        <f>'Paper 1'!BA3</f>
        <v>2</v>
      </c>
      <c r="P60" s="16"/>
      <c r="Q60" s="18">
        <f>'Paper 2'!BA2</f>
        <v>0</v>
      </c>
      <c r="R60" s="41">
        <f>'Paper 2'!BA1</f>
        <v>0</v>
      </c>
      <c r="S60" s="41" t="str">
        <f>'Paper 2'!BD2</f>
        <v>TOTAL</v>
      </c>
      <c r="T60" s="41">
        <f>'Paper 2'!BE2</f>
        <v>0</v>
      </c>
      <c r="U60" s="41">
        <f>'Paper 2'!BF2</f>
        <v>0</v>
      </c>
      <c r="V60" s="41">
        <f>'Paper 2'!BG2</f>
        <v>0</v>
      </c>
      <c r="W60" s="41">
        <f>'Paper 2'!BH2</f>
        <v>0</v>
      </c>
      <c r="X60" s="41">
        <f>'Paper 2'!BI2</f>
        <v>0</v>
      </c>
      <c r="Y60" s="41">
        <f>'Paper 2'!BJ2</f>
        <v>0</v>
      </c>
      <c r="Z60" s="41">
        <f>'Paper 2'!BK2</f>
        <v>0</v>
      </c>
      <c r="AA60" s="41">
        <f>'Paper 2'!BL2</f>
        <v>0</v>
      </c>
      <c r="AB60" s="34" t="e">
        <f>VLOOKUP($L$2,'Paper 2'!$A$2:$BF$33,53,FALSE)</f>
        <v>#N/A</v>
      </c>
      <c r="AC60" s="31" t="s">
        <v>141</v>
      </c>
      <c r="AD60" s="31">
        <f>'Paper 2'!BA3</f>
        <v>0</v>
      </c>
      <c r="AE60" s="16"/>
      <c r="AF60" s="5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</row>
    <row r="61" spans="2:73" ht="15" customHeight="1" x14ac:dyDescent="0.25">
      <c r="B61" s="18" t="str">
        <f>'Paper 1'!BB2</f>
        <v>24a</v>
      </c>
      <c r="C61" s="41" t="str">
        <f>'Paper 1'!BB1</f>
        <v>Standard Form</v>
      </c>
      <c r="D61" s="41"/>
      <c r="E61" s="41"/>
      <c r="F61" s="41"/>
      <c r="G61" s="41"/>
      <c r="H61" s="41"/>
      <c r="I61" s="41"/>
      <c r="J61" s="41"/>
      <c r="K61" s="41"/>
      <c r="L61" s="41"/>
      <c r="M61" s="19" t="e">
        <f>VLOOKUP($L$2,'Paper 1'!$A$2:$BD$33,54,FALSE)</f>
        <v>#N/A</v>
      </c>
      <c r="N61" s="29" t="s">
        <v>141</v>
      </c>
      <c r="O61" s="29">
        <f>'Paper 1'!BB3</f>
        <v>2</v>
      </c>
      <c r="P61" s="16"/>
      <c r="Q61" s="18">
        <f>'Paper 2'!BB2</f>
        <v>0</v>
      </c>
      <c r="R61" s="41">
        <f>'Paper 2'!BB1</f>
        <v>0</v>
      </c>
      <c r="S61" s="41">
        <f>'Paper 2'!BE2</f>
        <v>0</v>
      </c>
      <c r="T61" s="41">
        <f>'Paper 2'!BF2</f>
        <v>0</v>
      </c>
      <c r="U61" s="41">
        <f>'Paper 2'!BG2</f>
        <v>0</v>
      </c>
      <c r="V61" s="41">
        <f>'Paper 2'!BH2</f>
        <v>0</v>
      </c>
      <c r="W61" s="41">
        <f>'Paper 2'!BI2</f>
        <v>0</v>
      </c>
      <c r="X61" s="41">
        <f>'Paper 2'!BJ2</f>
        <v>0</v>
      </c>
      <c r="Y61" s="41">
        <f>'Paper 2'!BK2</f>
        <v>0</v>
      </c>
      <c r="Z61" s="41">
        <f>'Paper 2'!BL2</f>
        <v>0</v>
      </c>
      <c r="AA61" s="41">
        <f>'Paper 2'!BM2</f>
        <v>0</v>
      </c>
      <c r="AB61" s="34" t="e">
        <f>VLOOKUP($L$2,'Paper 2'!$A$2:$BF$33,54,FALSE)</f>
        <v>#N/A</v>
      </c>
      <c r="AC61" s="31" t="s">
        <v>141</v>
      </c>
      <c r="AD61" s="31">
        <f>'Paper 2'!BB3</f>
        <v>0</v>
      </c>
      <c r="AE61" s="16"/>
      <c r="AF61" s="5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</row>
    <row r="62" spans="2:73" ht="15" customHeight="1" thickBot="1" x14ac:dyDescent="0.3">
      <c r="B62" s="15" t="str">
        <f>'Paper 1'!BC2</f>
        <v>24b</v>
      </c>
      <c r="C62" s="55" t="str">
        <f>'Paper 1'!BC1</f>
        <v>Standard Form</v>
      </c>
      <c r="D62" s="55"/>
      <c r="E62" s="55"/>
      <c r="F62" s="55"/>
      <c r="G62" s="55"/>
      <c r="H62" s="55"/>
      <c r="I62" s="55"/>
      <c r="J62" s="55"/>
      <c r="K62" s="55"/>
      <c r="L62" s="55"/>
      <c r="M62" s="20" t="e">
        <f>VLOOKUP($L$2,'Paper 1'!$A$2:$BD$33,55,FALSE)</f>
        <v>#N/A</v>
      </c>
      <c r="N62" s="32" t="s">
        <v>141</v>
      </c>
      <c r="O62" s="32">
        <f>'Paper 1'!BC3</f>
        <v>2</v>
      </c>
      <c r="P62" s="16"/>
      <c r="Q62" s="15">
        <f>'Paper 2'!BC2</f>
        <v>0</v>
      </c>
      <c r="R62" s="55">
        <f>'Paper 2'!BC1</f>
        <v>0</v>
      </c>
      <c r="S62" s="55">
        <f>'Paper 2'!BF2</f>
        <v>0</v>
      </c>
      <c r="T62" s="55">
        <f>'Paper 2'!BG2</f>
        <v>0</v>
      </c>
      <c r="U62" s="55">
        <f>'Paper 2'!BH2</f>
        <v>0</v>
      </c>
      <c r="V62" s="55">
        <f>'Paper 2'!BI2</f>
        <v>0</v>
      </c>
      <c r="W62" s="55">
        <f>'Paper 2'!BJ2</f>
        <v>0</v>
      </c>
      <c r="X62" s="55">
        <f>'Paper 2'!BK2</f>
        <v>0</v>
      </c>
      <c r="Y62" s="55">
        <f>'Paper 2'!BL2</f>
        <v>0</v>
      </c>
      <c r="Z62" s="55">
        <f>'Paper 2'!BM2</f>
        <v>0</v>
      </c>
      <c r="AA62" s="55">
        <f>'Paper 2'!BN2</f>
        <v>0</v>
      </c>
      <c r="AB62" s="35" t="e">
        <f>VLOOKUP($L$2,'Paper 2'!$A$2:$BF$33,55,FALSE)</f>
        <v>#N/A</v>
      </c>
      <c r="AC62" s="36" t="s">
        <v>141</v>
      </c>
      <c r="AD62" s="36">
        <f>'Paper 2'!BC3</f>
        <v>0</v>
      </c>
      <c r="AE62" s="5"/>
      <c r="AF62" s="5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</row>
    <row r="63" spans="2:73" ht="3.75" customHeight="1" x14ac:dyDescent="0.2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Q63" s="12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8"/>
      <c r="AC63" s="10"/>
      <c r="AD63" s="16"/>
      <c r="AE63" s="5"/>
      <c r="AF63" s="5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</row>
    <row r="64" spans="2:73" ht="15" customHeight="1" x14ac:dyDescent="0.25">
      <c r="B64" s="56" t="s">
        <v>151</v>
      </c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</row>
    <row r="65" spans="2:73" ht="15" customHeight="1" x14ac:dyDescent="0.25"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</row>
    <row r="66" spans="2:73" ht="15" customHeight="1" x14ac:dyDescent="0.25"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</row>
    <row r="67" spans="2:73" ht="15" customHeight="1" x14ac:dyDescent="0.25"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</row>
    <row r="68" spans="2:73" ht="15" customHeight="1" x14ac:dyDescent="0.25"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</row>
  </sheetData>
  <mergeCells count="125">
    <mergeCell ref="R58:AA58"/>
    <mergeCell ref="R59:AA59"/>
    <mergeCell ref="R44:AA44"/>
    <mergeCell ref="R45:AA45"/>
    <mergeCell ref="R48:AA48"/>
    <mergeCell ref="R49:AA49"/>
    <mergeCell ref="R54:AA54"/>
    <mergeCell ref="B64:AD68"/>
    <mergeCell ref="R62:AA62"/>
    <mergeCell ref="C60:L60"/>
    <mergeCell ref="C59:L59"/>
    <mergeCell ref="C50:L50"/>
    <mergeCell ref="C52:L52"/>
    <mergeCell ref="C53:L53"/>
    <mergeCell ref="C54:L54"/>
    <mergeCell ref="C55:L55"/>
    <mergeCell ref="C56:L56"/>
    <mergeCell ref="R60:AA60"/>
    <mergeCell ref="R61:AA61"/>
    <mergeCell ref="R32:AA32"/>
    <mergeCell ref="R33:AA33"/>
    <mergeCell ref="R36:AA36"/>
    <mergeCell ref="R37:AA37"/>
    <mergeCell ref="C57:L57"/>
    <mergeCell ref="C58:L58"/>
    <mergeCell ref="C61:L61"/>
    <mergeCell ref="C62:L62"/>
    <mergeCell ref="R39:AA39"/>
    <mergeCell ref="R40:AA40"/>
    <mergeCell ref="R50:AA50"/>
    <mergeCell ref="R51:AA51"/>
    <mergeCell ref="R52:AA52"/>
    <mergeCell ref="R53:AA53"/>
    <mergeCell ref="R46:AA46"/>
    <mergeCell ref="R47:AA47"/>
    <mergeCell ref="C32:L32"/>
    <mergeCell ref="C33:L33"/>
    <mergeCell ref="C34:L34"/>
    <mergeCell ref="C35:L35"/>
    <mergeCell ref="C41:L41"/>
    <mergeCell ref="R55:AA55"/>
    <mergeCell ref="R56:AA56"/>
    <mergeCell ref="R57:AA57"/>
    <mergeCell ref="R10:AA10"/>
    <mergeCell ref="R11:AA11"/>
    <mergeCell ref="R12:AA12"/>
    <mergeCell ref="R13:AA13"/>
    <mergeCell ref="R14:AA14"/>
    <mergeCell ref="R15:AA15"/>
    <mergeCell ref="R21:AA21"/>
    <mergeCell ref="R22:AA22"/>
    <mergeCell ref="R26:AA26"/>
    <mergeCell ref="R23:AA23"/>
    <mergeCell ref="R20:AA20"/>
    <mergeCell ref="R28:AA28"/>
    <mergeCell ref="R29:AA29"/>
    <mergeCell ref="C31:L31"/>
    <mergeCell ref="C51:L51"/>
    <mergeCell ref="C40:L40"/>
    <mergeCell ref="R41:AA41"/>
    <mergeCell ref="R42:AA42"/>
    <mergeCell ref="R43:AA43"/>
    <mergeCell ref="R34:AA34"/>
    <mergeCell ref="R35:AA35"/>
    <mergeCell ref="R38:AA38"/>
    <mergeCell ref="C43:L43"/>
    <mergeCell ref="C44:L44"/>
    <mergeCell ref="C45:L45"/>
    <mergeCell ref="C48:L48"/>
    <mergeCell ref="C49:L49"/>
    <mergeCell ref="C46:L46"/>
    <mergeCell ref="C47:L47"/>
    <mergeCell ref="C36:L36"/>
    <mergeCell ref="C37:L37"/>
    <mergeCell ref="C38:L38"/>
    <mergeCell ref="C39:L39"/>
    <mergeCell ref="C42:L42"/>
    <mergeCell ref="R30:AA30"/>
    <mergeCell ref="C13:L13"/>
    <mergeCell ref="C14:L14"/>
    <mergeCell ref="C21:L21"/>
    <mergeCell ref="C22:L22"/>
    <mergeCell ref="C23:L23"/>
    <mergeCell ref="C24:L24"/>
    <mergeCell ref="C25:L25"/>
    <mergeCell ref="C26:L26"/>
    <mergeCell ref="R27:AA27"/>
    <mergeCell ref="Y2:AB6"/>
    <mergeCell ref="B7:H7"/>
    <mergeCell ref="I7:K7"/>
    <mergeCell ref="L7:P7"/>
    <mergeCell ref="B6:H6"/>
    <mergeCell ref="I6:K6"/>
    <mergeCell ref="L6:P6"/>
    <mergeCell ref="L5:P5"/>
    <mergeCell ref="U2:X3"/>
    <mergeCell ref="B2:D3"/>
    <mergeCell ref="E2:K3"/>
    <mergeCell ref="L2:R3"/>
    <mergeCell ref="B5:H5"/>
    <mergeCell ref="I5:K5"/>
    <mergeCell ref="AB9:AD9"/>
    <mergeCell ref="M9:O9"/>
    <mergeCell ref="C9:L9"/>
    <mergeCell ref="C30:L30"/>
    <mergeCell ref="R31:AA31"/>
    <mergeCell ref="R9:AA9"/>
    <mergeCell ref="C17:L17"/>
    <mergeCell ref="R17:AA17"/>
    <mergeCell ref="R18:AA18"/>
    <mergeCell ref="R19:AA19"/>
    <mergeCell ref="R16:AA16"/>
    <mergeCell ref="R24:AA24"/>
    <mergeCell ref="R25:AA25"/>
    <mergeCell ref="C27:L27"/>
    <mergeCell ref="C28:L28"/>
    <mergeCell ref="C29:L29"/>
    <mergeCell ref="C15:L15"/>
    <mergeCell ref="C16:L16"/>
    <mergeCell ref="C18:L18"/>
    <mergeCell ref="C19:L19"/>
    <mergeCell ref="C20:L20"/>
    <mergeCell ref="C10:L10"/>
    <mergeCell ref="C11:L11"/>
    <mergeCell ref="C12:L12"/>
  </mergeCells>
  <conditionalFormatting sqref="M10">
    <cfRule type="colorScale" priority="109">
      <colorScale>
        <cfvo type="num" val="0"/>
        <cfvo type="formula" val="$O$10/2"/>
        <cfvo type="formula" val="$O$10"/>
        <color rgb="FFF8696B"/>
        <color rgb="FFFFEB84"/>
        <color rgb="FF63BE7B"/>
      </colorScale>
    </cfRule>
  </conditionalFormatting>
  <conditionalFormatting sqref="M11">
    <cfRule type="colorScale" priority="108">
      <colorScale>
        <cfvo type="num" val="0"/>
        <cfvo type="formula" val="$O$11/2"/>
        <cfvo type="formula" val="$O$11"/>
        <color rgb="FFF8696B"/>
        <color rgb="FFFFEB84"/>
        <color rgb="FF63BE7B"/>
      </colorScale>
    </cfRule>
  </conditionalFormatting>
  <conditionalFormatting sqref="M12">
    <cfRule type="colorScale" priority="107">
      <colorScale>
        <cfvo type="num" val="0"/>
        <cfvo type="formula" val="$O$12/2"/>
        <cfvo type="formula" val="$O$12"/>
        <color rgb="FFF8696B"/>
        <color rgb="FFFFEB84"/>
        <color rgb="FF63BE7B"/>
      </colorScale>
    </cfRule>
  </conditionalFormatting>
  <conditionalFormatting sqref="M13">
    <cfRule type="colorScale" priority="106">
      <colorScale>
        <cfvo type="num" val="0"/>
        <cfvo type="formula" val="$O$13/2"/>
        <cfvo type="formula" val="$O$13"/>
        <color rgb="FFF8696B"/>
        <color rgb="FFFFEB84"/>
        <color rgb="FF63BE7B"/>
      </colorScale>
    </cfRule>
  </conditionalFormatting>
  <conditionalFormatting sqref="M14">
    <cfRule type="colorScale" priority="105">
      <colorScale>
        <cfvo type="num" val="0"/>
        <cfvo type="formula" val="$O$14/2"/>
        <cfvo type="formula" val="$O$14"/>
        <color rgb="FFF8696B"/>
        <color rgb="FFFFEB84"/>
        <color rgb="FF63BE7B"/>
      </colorScale>
    </cfRule>
  </conditionalFormatting>
  <conditionalFormatting sqref="M15">
    <cfRule type="colorScale" priority="104">
      <colorScale>
        <cfvo type="num" val="0"/>
        <cfvo type="formula" val="$O$15/2"/>
        <cfvo type="formula" val="$O$15"/>
        <color rgb="FFF8696B"/>
        <color rgb="FFFFEB84"/>
        <color rgb="FF63BE7B"/>
      </colorScale>
    </cfRule>
  </conditionalFormatting>
  <conditionalFormatting sqref="M16">
    <cfRule type="colorScale" priority="103">
      <colorScale>
        <cfvo type="num" val="0"/>
        <cfvo type="formula" val="$O$16/2"/>
        <cfvo type="formula" val="$O$16"/>
        <color rgb="FFF8696B"/>
        <color rgb="FFFFEB84"/>
        <color rgb="FF63BE7B"/>
      </colorScale>
    </cfRule>
  </conditionalFormatting>
  <conditionalFormatting sqref="M17">
    <cfRule type="colorScale" priority="102">
      <colorScale>
        <cfvo type="num" val="0"/>
        <cfvo type="formula" val="$O$17/2"/>
        <cfvo type="formula" val="$O$17"/>
        <color rgb="FFF8696B"/>
        <color rgb="FFFFEB84"/>
        <color rgb="FF63BE7B"/>
      </colorScale>
    </cfRule>
  </conditionalFormatting>
  <conditionalFormatting sqref="M18">
    <cfRule type="colorScale" priority="101">
      <colorScale>
        <cfvo type="num" val="0"/>
        <cfvo type="formula" val="$O$18/2"/>
        <cfvo type="formula" val="$O$18"/>
        <color rgb="FFF8696B"/>
        <color rgb="FFFFEB84"/>
        <color rgb="FF63BE7B"/>
      </colorScale>
    </cfRule>
  </conditionalFormatting>
  <conditionalFormatting sqref="M19">
    <cfRule type="colorScale" priority="99">
      <colorScale>
        <cfvo type="num" val="0"/>
        <cfvo type="formula" val="$O$19/2"/>
        <cfvo type="formula" val="$O$19"/>
        <color rgb="FFF8696B"/>
        <color rgb="FFFFEB84"/>
        <color rgb="FF63BE7B"/>
      </colorScale>
    </cfRule>
  </conditionalFormatting>
  <conditionalFormatting sqref="M20">
    <cfRule type="colorScale" priority="98">
      <colorScale>
        <cfvo type="num" val="0"/>
        <cfvo type="formula" val="$O$20/2"/>
        <cfvo type="formula" val="$O$20"/>
        <color rgb="FFF8696B"/>
        <color rgb="FFFFEB84"/>
        <color rgb="FF63BE7B"/>
      </colorScale>
    </cfRule>
  </conditionalFormatting>
  <conditionalFormatting sqref="M21">
    <cfRule type="colorScale" priority="97">
      <colorScale>
        <cfvo type="num" val="0"/>
        <cfvo type="formula" val="$O$21/2"/>
        <cfvo type="formula" val="$O$21"/>
        <color rgb="FFF8696B"/>
        <color rgb="FFFFEB84"/>
        <color rgb="FF63BE7B"/>
      </colorScale>
    </cfRule>
  </conditionalFormatting>
  <conditionalFormatting sqref="M22">
    <cfRule type="colorScale" priority="96">
      <colorScale>
        <cfvo type="num" val="0"/>
        <cfvo type="formula" val="$O$22/2"/>
        <cfvo type="formula" val="$O$22"/>
        <color rgb="FFF8696B"/>
        <color rgb="FFFFEB84"/>
        <color rgb="FF63BE7B"/>
      </colorScale>
    </cfRule>
  </conditionalFormatting>
  <conditionalFormatting sqref="M23">
    <cfRule type="colorScale" priority="95">
      <colorScale>
        <cfvo type="num" val="0"/>
        <cfvo type="formula" val="$O$23/2"/>
        <cfvo type="formula" val="$O$23"/>
        <color rgb="FFF8696B"/>
        <color rgb="FFFFEB84"/>
        <color rgb="FF63BE7B"/>
      </colorScale>
    </cfRule>
  </conditionalFormatting>
  <conditionalFormatting sqref="M24">
    <cfRule type="colorScale" priority="94">
      <colorScale>
        <cfvo type="num" val="0"/>
        <cfvo type="formula" val="$O$24/2"/>
        <cfvo type="formula" val="$O$24"/>
        <color rgb="FFF8696B"/>
        <color rgb="FFFFEB84"/>
        <color rgb="FF63BE7B"/>
      </colorScale>
    </cfRule>
  </conditionalFormatting>
  <conditionalFormatting sqref="M25">
    <cfRule type="colorScale" priority="93">
      <colorScale>
        <cfvo type="num" val="0"/>
        <cfvo type="formula" val="$O$25/2"/>
        <cfvo type="formula" val="$O$25"/>
        <color rgb="FFF8696B"/>
        <color rgb="FFFFEB84"/>
        <color rgb="FF63BE7B"/>
      </colorScale>
    </cfRule>
  </conditionalFormatting>
  <conditionalFormatting sqref="M26">
    <cfRule type="colorScale" priority="92">
      <colorScale>
        <cfvo type="num" val="0"/>
        <cfvo type="formula" val="$O$26/2"/>
        <cfvo type="formula" val="$O$26"/>
        <color rgb="FFF8696B"/>
        <color rgb="FFFFEB84"/>
        <color rgb="FF63BE7B"/>
      </colorScale>
    </cfRule>
  </conditionalFormatting>
  <conditionalFormatting sqref="M27">
    <cfRule type="colorScale" priority="91">
      <colorScale>
        <cfvo type="num" val="0"/>
        <cfvo type="formula" val="$O$27/2"/>
        <cfvo type="formula" val="$O$27"/>
        <color rgb="FFF8696B"/>
        <color rgb="FFFFEB84"/>
        <color rgb="FF63BE7B"/>
      </colorScale>
    </cfRule>
  </conditionalFormatting>
  <conditionalFormatting sqref="M28">
    <cfRule type="colorScale" priority="90">
      <colorScale>
        <cfvo type="num" val="0"/>
        <cfvo type="formula" val="$O$28/2"/>
        <cfvo type="formula" val="$O$28"/>
        <color rgb="FFF8696B"/>
        <color rgb="FFFFEB84"/>
        <color rgb="FF63BE7B"/>
      </colorScale>
    </cfRule>
  </conditionalFormatting>
  <conditionalFormatting sqref="M29">
    <cfRule type="colorScale" priority="89">
      <colorScale>
        <cfvo type="num" val="0"/>
        <cfvo type="formula" val="$O$29/2"/>
        <cfvo type="formula" val="$O$29"/>
        <color rgb="FFF8696B"/>
        <color rgb="FFFFEB84"/>
        <color rgb="FF63BE7B"/>
      </colorScale>
    </cfRule>
  </conditionalFormatting>
  <conditionalFormatting sqref="M30">
    <cfRule type="colorScale" priority="88">
      <colorScale>
        <cfvo type="num" val="0"/>
        <cfvo type="formula" val="$O$30/2"/>
        <cfvo type="formula" val="$O$30"/>
        <color rgb="FFF8696B"/>
        <color rgb="FFFFEB84"/>
        <color rgb="FF63BE7B"/>
      </colorScale>
    </cfRule>
  </conditionalFormatting>
  <conditionalFormatting sqref="M31">
    <cfRule type="colorScale" priority="87">
      <colorScale>
        <cfvo type="num" val="0"/>
        <cfvo type="formula" val="$O$31/2"/>
        <cfvo type="formula" val="$O$31"/>
        <color rgb="FFF8696B"/>
        <color rgb="FFFFEB84"/>
        <color rgb="FF63BE7B"/>
      </colorScale>
    </cfRule>
  </conditionalFormatting>
  <conditionalFormatting sqref="M32">
    <cfRule type="colorScale" priority="86">
      <colorScale>
        <cfvo type="num" val="0"/>
        <cfvo type="formula" val="$O$32/2"/>
        <cfvo type="formula" val="$O$32"/>
        <color rgb="FFF8696B"/>
        <color rgb="FFFFEB84"/>
        <color rgb="FF63BE7B"/>
      </colorScale>
    </cfRule>
  </conditionalFormatting>
  <conditionalFormatting sqref="M33">
    <cfRule type="colorScale" priority="85">
      <colorScale>
        <cfvo type="num" val="0"/>
        <cfvo type="formula" val="$O$33/2"/>
        <cfvo type="formula" val="$O$33"/>
        <color rgb="FFF8696B"/>
        <color rgb="FFFFEB84"/>
        <color rgb="FF63BE7B"/>
      </colorScale>
    </cfRule>
  </conditionalFormatting>
  <conditionalFormatting sqref="M34">
    <cfRule type="colorScale" priority="84">
      <colorScale>
        <cfvo type="num" val="0"/>
        <cfvo type="formula" val="$O$34/2"/>
        <cfvo type="formula" val="$O$34"/>
        <color rgb="FFF8696B"/>
        <color rgb="FFFFEB84"/>
        <color rgb="FF63BE7B"/>
      </colorScale>
    </cfRule>
  </conditionalFormatting>
  <conditionalFormatting sqref="M35">
    <cfRule type="colorScale" priority="83">
      <colorScale>
        <cfvo type="num" val="0"/>
        <cfvo type="formula" val="$O$35/2"/>
        <cfvo type="formula" val="$O$35"/>
        <color rgb="FFF8696B"/>
        <color rgb="FFFFEB84"/>
        <color rgb="FF63BE7B"/>
      </colorScale>
    </cfRule>
  </conditionalFormatting>
  <conditionalFormatting sqref="M36">
    <cfRule type="colorScale" priority="82">
      <colorScale>
        <cfvo type="num" val="0"/>
        <cfvo type="formula" val="$O$36/2"/>
        <cfvo type="formula" val="$O$36"/>
        <color rgb="FFF8696B"/>
        <color rgb="FFFFEB84"/>
        <color rgb="FF63BE7B"/>
      </colorScale>
    </cfRule>
  </conditionalFormatting>
  <conditionalFormatting sqref="M37">
    <cfRule type="colorScale" priority="81">
      <colorScale>
        <cfvo type="num" val="0"/>
        <cfvo type="formula" val="$O$37/2"/>
        <cfvo type="formula" val="$O$37"/>
        <color rgb="FFF8696B"/>
        <color rgb="FFFFEB84"/>
        <color rgb="FF63BE7B"/>
      </colorScale>
    </cfRule>
  </conditionalFormatting>
  <conditionalFormatting sqref="M38">
    <cfRule type="colorScale" priority="80">
      <colorScale>
        <cfvo type="num" val="0"/>
        <cfvo type="formula" val="$O$38/2"/>
        <cfvo type="formula" val="$O$38"/>
        <color rgb="FFF8696B"/>
        <color rgb="FFFFEB84"/>
        <color rgb="FF63BE7B"/>
      </colorScale>
    </cfRule>
  </conditionalFormatting>
  <conditionalFormatting sqref="M39">
    <cfRule type="colorScale" priority="79">
      <colorScale>
        <cfvo type="num" val="0"/>
        <cfvo type="formula" val="$O$39/2"/>
        <cfvo type="formula" val="$O$39"/>
        <color rgb="FFF8696B"/>
        <color rgb="FFFFEB84"/>
        <color rgb="FF63BE7B"/>
      </colorScale>
    </cfRule>
  </conditionalFormatting>
  <conditionalFormatting sqref="M40">
    <cfRule type="colorScale" priority="78">
      <colorScale>
        <cfvo type="num" val="0"/>
        <cfvo type="formula" val="$O$40/2"/>
        <cfvo type="formula" val="$O$40"/>
        <color rgb="FFF8696B"/>
        <color rgb="FFFFEB84"/>
        <color rgb="FF63BE7B"/>
      </colorScale>
    </cfRule>
  </conditionalFormatting>
  <conditionalFormatting sqref="M41">
    <cfRule type="colorScale" priority="77">
      <colorScale>
        <cfvo type="num" val="0"/>
        <cfvo type="formula" val="$O$41/2"/>
        <cfvo type="formula" val="$O$41"/>
        <color rgb="FFF8696B"/>
        <color rgb="FFFFEB84"/>
        <color rgb="FF63BE7B"/>
      </colorScale>
    </cfRule>
  </conditionalFormatting>
  <conditionalFormatting sqref="M42">
    <cfRule type="colorScale" priority="76">
      <colorScale>
        <cfvo type="num" val="0"/>
        <cfvo type="formula" val="$O$42/2"/>
        <cfvo type="formula" val="$O$42"/>
        <color rgb="FFF8696B"/>
        <color rgb="FFFFEB84"/>
        <color rgb="FF63BE7B"/>
      </colorScale>
    </cfRule>
  </conditionalFormatting>
  <conditionalFormatting sqref="M43">
    <cfRule type="colorScale" priority="75">
      <colorScale>
        <cfvo type="num" val="0"/>
        <cfvo type="formula" val="$O$43/2"/>
        <cfvo type="formula" val="$O$43"/>
        <color rgb="FFF8696B"/>
        <color rgb="FFFFEB84"/>
        <color rgb="FF63BE7B"/>
      </colorScale>
    </cfRule>
  </conditionalFormatting>
  <conditionalFormatting sqref="M44">
    <cfRule type="colorScale" priority="74">
      <colorScale>
        <cfvo type="num" val="0"/>
        <cfvo type="formula" val="$O$44/2"/>
        <cfvo type="formula" val="$O$44"/>
        <color rgb="FFF8696B"/>
        <color rgb="FFFFEB84"/>
        <color rgb="FF63BE7B"/>
      </colorScale>
    </cfRule>
  </conditionalFormatting>
  <conditionalFormatting sqref="M45">
    <cfRule type="colorScale" priority="73">
      <colorScale>
        <cfvo type="num" val="0"/>
        <cfvo type="formula" val="$O$45/2"/>
        <cfvo type="formula" val="$O$45"/>
        <color rgb="FFF8696B"/>
        <color rgb="FFFFEB84"/>
        <color rgb="FF63BE7B"/>
      </colorScale>
    </cfRule>
  </conditionalFormatting>
  <conditionalFormatting sqref="M46">
    <cfRule type="colorScale" priority="72">
      <colorScale>
        <cfvo type="num" val="0"/>
        <cfvo type="formula" val="$O$46/2"/>
        <cfvo type="formula" val="$O$46"/>
        <color rgb="FFF8696B"/>
        <color rgb="FFFFEB84"/>
        <color rgb="FF63BE7B"/>
      </colorScale>
    </cfRule>
  </conditionalFormatting>
  <conditionalFormatting sqref="M47">
    <cfRule type="colorScale" priority="71">
      <colorScale>
        <cfvo type="num" val="0"/>
        <cfvo type="formula" val="$O$47/2"/>
        <cfvo type="formula" val="$O$47"/>
        <color rgb="FFF8696B"/>
        <color rgb="FFFFEB84"/>
        <color rgb="FF63BE7B"/>
      </colorScale>
    </cfRule>
  </conditionalFormatting>
  <conditionalFormatting sqref="M48">
    <cfRule type="colorScale" priority="70">
      <colorScale>
        <cfvo type="num" val="0"/>
        <cfvo type="formula" val="$O$48/2"/>
        <cfvo type="formula" val="$O$48"/>
        <color rgb="FFF8696B"/>
        <color rgb="FFFFEB84"/>
        <color rgb="FF63BE7B"/>
      </colorScale>
    </cfRule>
  </conditionalFormatting>
  <conditionalFormatting sqref="M49">
    <cfRule type="colorScale" priority="69">
      <colorScale>
        <cfvo type="num" val="0"/>
        <cfvo type="formula" val="$O$49/2"/>
        <cfvo type="formula" val="$O$49"/>
        <color rgb="FFF8696B"/>
        <color rgb="FFFFEB84"/>
        <color rgb="FF63BE7B"/>
      </colorScale>
    </cfRule>
  </conditionalFormatting>
  <conditionalFormatting sqref="M50">
    <cfRule type="colorScale" priority="68">
      <colorScale>
        <cfvo type="num" val="0"/>
        <cfvo type="formula" val="$O$50/2"/>
        <cfvo type="formula" val="$O$50"/>
        <color rgb="FFF8696B"/>
        <color rgb="FFFFEB84"/>
        <color rgb="FF63BE7B"/>
      </colorScale>
    </cfRule>
  </conditionalFormatting>
  <conditionalFormatting sqref="M51">
    <cfRule type="colorScale" priority="67">
      <colorScale>
        <cfvo type="num" val="0"/>
        <cfvo type="formula" val="$O$51/2"/>
        <cfvo type="formula" val="$O$51"/>
        <color rgb="FFF8696B"/>
        <color rgb="FFFFEB84"/>
        <color rgb="FF63BE7B"/>
      </colorScale>
    </cfRule>
  </conditionalFormatting>
  <conditionalFormatting sqref="M52">
    <cfRule type="colorScale" priority="66">
      <colorScale>
        <cfvo type="num" val="0"/>
        <cfvo type="formula" val="$O$52/2"/>
        <cfvo type="formula" val="$O$52"/>
        <color rgb="FFF8696B"/>
        <color rgb="FFFFEB84"/>
        <color rgb="FF63BE7B"/>
      </colorScale>
    </cfRule>
  </conditionalFormatting>
  <conditionalFormatting sqref="M53">
    <cfRule type="colorScale" priority="65">
      <colorScale>
        <cfvo type="num" val="0"/>
        <cfvo type="formula" val="$O$53/2"/>
        <cfvo type="formula" val="$O$53"/>
        <color rgb="FFF8696B"/>
        <color rgb="FFFFEB84"/>
        <color rgb="FF63BE7B"/>
      </colorScale>
    </cfRule>
  </conditionalFormatting>
  <conditionalFormatting sqref="M54">
    <cfRule type="colorScale" priority="64">
      <colorScale>
        <cfvo type="num" val="0"/>
        <cfvo type="formula" val="$O$54/2"/>
        <cfvo type="formula" val="$O$54"/>
        <color rgb="FFF8696B"/>
        <color rgb="FFFFEB84"/>
        <color rgb="FF63BE7B"/>
      </colorScale>
    </cfRule>
  </conditionalFormatting>
  <conditionalFormatting sqref="M55">
    <cfRule type="colorScale" priority="63">
      <colorScale>
        <cfvo type="num" val="0"/>
        <cfvo type="formula" val="$O$55/2"/>
        <cfvo type="formula" val="$O$55"/>
        <color rgb="FFF8696B"/>
        <color rgb="FFFFEB84"/>
        <color rgb="FF63BE7B"/>
      </colorScale>
    </cfRule>
  </conditionalFormatting>
  <conditionalFormatting sqref="M56">
    <cfRule type="colorScale" priority="62">
      <colorScale>
        <cfvo type="num" val="0"/>
        <cfvo type="formula" val="$O$56/2"/>
        <cfvo type="formula" val="$O$56"/>
        <color rgb="FFF8696B"/>
        <color rgb="FFFFEB84"/>
        <color rgb="FF63BE7B"/>
      </colorScale>
    </cfRule>
  </conditionalFormatting>
  <conditionalFormatting sqref="M57">
    <cfRule type="colorScale" priority="61">
      <colorScale>
        <cfvo type="num" val="0"/>
        <cfvo type="formula" val="$O$57/2"/>
        <cfvo type="formula" val="$O$57"/>
        <color rgb="FFF8696B"/>
        <color rgb="FFFFEB84"/>
        <color rgb="FF63BE7B"/>
      </colorScale>
    </cfRule>
  </conditionalFormatting>
  <conditionalFormatting sqref="M58">
    <cfRule type="colorScale" priority="60">
      <colorScale>
        <cfvo type="num" val="0"/>
        <cfvo type="formula" val="$O$58/2"/>
        <cfvo type="formula" val="$O$58"/>
        <color rgb="FFF8696B"/>
        <color rgb="FFFFEB84"/>
        <color rgb="FF63BE7B"/>
      </colorScale>
    </cfRule>
  </conditionalFormatting>
  <conditionalFormatting sqref="M59">
    <cfRule type="colorScale" priority="58">
      <colorScale>
        <cfvo type="num" val="0"/>
        <cfvo type="formula" val="$O$59/2"/>
        <cfvo type="formula" val="$O$59"/>
        <color rgb="FFF8696B"/>
        <color rgb="FFFFEB84"/>
        <color rgb="FF63BE7B"/>
      </colorScale>
    </cfRule>
  </conditionalFormatting>
  <conditionalFormatting sqref="M60">
    <cfRule type="colorScale" priority="57">
      <colorScale>
        <cfvo type="num" val="0"/>
        <cfvo type="formula" val="$O$60/2"/>
        <cfvo type="formula" val="$O$60"/>
        <color rgb="FFF8696B"/>
        <color rgb="FFFFEB84"/>
        <color rgb="FF63BE7B"/>
      </colorScale>
    </cfRule>
  </conditionalFormatting>
  <conditionalFormatting sqref="M61">
    <cfRule type="colorScale" priority="56">
      <colorScale>
        <cfvo type="num" val="0"/>
        <cfvo type="formula" val="$O$61/2"/>
        <cfvo type="formula" val="$O$61"/>
        <color rgb="FFF8696B"/>
        <color rgb="FFFFEB84"/>
        <color rgb="FF63BE7B"/>
      </colorScale>
    </cfRule>
  </conditionalFormatting>
  <conditionalFormatting sqref="M62">
    <cfRule type="colorScale" priority="55">
      <colorScale>
        <cfvo type="num" val="0"/>
        <cfvo type="formula" val="$O$62/2"/>
        <cfvo type="formula" val="$O$62"/>
        <color rgb="FFF8696B"/>
        <color rgb="FFFFEB84"/>
        <color rgb="FF63BE7B"/>
      </colorScale>
    </cfRule>
  </conditionalFormatting>
  <conditionalFormatting sqref="AB10">
    <cfRule type="colorScale" priority="54">
      <colorScale>
        <cfvo type="num" val="0"/>
        <cfvo type="formula" val="$AD$10/2"/>
        <cfvo type="formula" val="$AD$10"/>
        <color rgb="FFF8696B"/>
        <color rgb="FFFFEB84"/>
        <color rgb="FF63BE7B"/>
      </colorScale>
    </cfRule>
  </conditionalFormatting>
  <conditionalFormatting sqref="AB11">
    <cfRule type="colorScale" priority="53">
      <colorScale>
        <cfvo type="num" val="0"/>
        <cfvo type="formula" val="$AD$11/2"/>
        <cfvo type="formula" val="$AD$11"/>
        <color rgb="FFF8696B"/>
        <color rgb="FFFFEB84"/>
        <color rgb="FF63BE7B"/>
      </colorScale>
    </cfRule>
  </conditionalFormatting>
  <conditionalFormatting sqref="AB12">
    <cfRule type="colorScale" priority="52">
      <colorScale>
        <cfvo type="num" val="0"/>
        <cfvo type="formula" val="$AD$12/2"/>
        <cfvo type="formula" val="$AD$12"/>
        <color rgb="FFF8696B"/>
        <color rgb="FFFFEB84"/>
        <color rgb="FF63BE7B"/>
      </colorScale>
    </cfRule>
  </conditionalFormatting>
  <conditionalFormatting sqref="AB13">
    <cfRule type="colorScale" priority="51">
      <colorScale>
        <cfvo type="num" val="0"/>
        <cfvo type="formula" val="$AD$13/2"/>
        <cfvo type="formula" val="$AD$13"/>
        <color rgb="FFF8696B"/>
        <color rgb="FFFFEB84"/>
        <color rgb="FF63BE7B"/>
      </colorScale>
    </cfRule>
  </conditionalFormatting>
  <conditionalFormatting sqref="AB14">
    <cfRule type="colorScale" priority="50">
      <colorScale>
        <cfvo type="num" val="0"/>
        <cfvo type="formula" val="$AD$14/2"/>
        <cfvo type="formula" val="$AD$14"/>
        <color rgb="FFF8696B"/>
        <color rgb="FFFFEB84"/>
        <color rgb="FF63BE7B"/>
      </colorScale>
    </cfRule>
  </conditionalFormatting>
  <conditionalFormatting sqref="AB15">
    <cfRule type="colorScale" priority="49">
      <colorScale>
        <cfvo type="num" val="0"/>
        <cfvo type="formula" val="$AD$15/2"/>
        <cfvo type="formula" val="$AD$15"/>
        <color rgb="FFF8696B"/>
        <color rgb="FFFFEB84"/>
        <color rgb="FF63BE7B"/>
      </colorScale>
    </cfRule>
  </conditionalFormatting>
  <conditionalFormatting sqref="AB16">
    <cfRule type="colorScale" priority="48">
      <colorScale>
        <cfvo type="num" val="0"/>
        <cfvo type="formula" val="$AD$16/2"/>
        <cfvo type="formula" val="$AD$16"/>
        <color rgb="FFF8696B"/>
        <color rgb="FFFFEB84"/>
        <color rgb="FF63BE7B"/>
      </colorScale>
    </cfRule>
  </conditionalFormatting>
  <conditionalFormatting sqref="AB17">
    <cfRule type="colorScale" priority="47">
      <colorScale>
        <cfvo type="num" val="0"/>
        <cfvo type="formula" val="$AD$17/2"/>
        <cfvo type="formula" val="$AD$17"/>
        <color rgb="FFF8696B"/>
        <color rgb="FFFFEB84"/>
        <color rgb="FF63BE7B"/>
      </colorScale>
    </cfRule>
  </conditionalFormatting>
  <conditionalFormatting sqref="AB18">
    <cfRule type="colorScale" priority="46">
      <colorScale>
        <cfvo type="num" val="0"/>
        <cfvo type="formula" val="$AD$18/2"/>
        <cfvo type="formula" val="$AD$18"/>
        <color rgb="FFF8696B"/>
        <color rgb="FFFFEB84"/>
        <color rgb="FF63BE7B"/>
      </colorScale>
    </cfRule>
  </conditionalFormatting>
  <conditionalFormatting sqref="AB19">
    <cfRule type="colorScale" priority="45">
      <colorScale>
        <cfvo type="num" val="0"/>
        <cfvo type="formula" val="$AD$19/2"/>
        <cfvo type="formula" val="$AD$19"/>
        <color rgb="FFF8696B"/>
        <color rgb="FFFFEB84"/>
        <color rgb="FF63BE7B"/>
      </colorScale>
    </cfRule>
  </conditionalFormatting>
  <conditionalFormatting sqref="AB20">
    <cfRule type="colorScale" priority="44">
      <colorScale>
        <cfvo type="num" val="0"/>
        <cfvo type="formula" val="$AD$20/2"/>
        <cfvo type="formula" val="$AD$20"/>
        <color rgb="FFF8696B"/>
        <color rgb="FFFFEB84"/>
        <color rgb="FF63BE7B"/>
      </colorScale>
    </cfRule>
  </conditionalFormatting>
  <conditionalFormatting sqref="AB21">
    <cfRule type="colorScale" priority="43">
      <colorScale>
        <cfvo type="num" val="0"/>
        <cfvo type="formula" val="$AD$21/2"/>
        <cfvo type="formula" val="$AD$21"/>
        <color rgb="FFF8696B"/>
        <color rgb="FFFFEB84"/>
        <color rgb="FF63BE7B"/>
      </colorScale>
    </cfRule>
  </conditionalFormatting>
  <conditionalFormatting sqref="AB22">
    <cfRule type="colorScale" priority="42">
      <colorScale>
        <cfvo type="num" val="0"/>
        <cfvo type="formula" val="$AD$22/2"/>
        <cfvo type="formula" val="$AD$22"/>
        <color rgb="FFF8696B"/>
        <color rgb="FFFFEB84"/>
        <color rgb="FF63BE7B"/>
      </colorScale>
    </cfRule>
  </conditionalFormatting>
  <conditionalFormatting sqref="AB23">
    <cfRule type="colorScale" priority="41">
      <colorScale>
        <cfvo type="num" val="0"/>
        <cfvo type="formula" val="$AD$23/2"/>
        <cfvo type="formula" val="$AD$23"/>
        <color rgb="FFF8696B"/>
        <color rgb="FFFFEB84"/>
        <color rgb="FF63BE7B"/>
      </colorScale>
    </cfRule>
  </conditionalFormatting>
  <conditionalFormatting sqref="AB24">
    <cfRule type="colorScale" priority="40">
      <colorScale>
        <cfvo type="num" val="0"/>
        <cfvo type="formula" val="$AD$24/2"/>
        <cfvo type="formula" val="$AD$24"/>
        <color rgb="FFF8696B"/>
        <color rgb="FFFFEB84"/>
        <color rgb="FF63BE7B"/>
      </colorScale>
    </cfRule>
  </conditionalFormatting>
  <conditionalFormatting sqref="AB25">
    <cfRule type="colorScale" priority="39">
      <colorScale>
        <cfvo type="num" val="0"/>
        <cfvo type="formula" val="$AD$25/2"/>
        <cfvo type="formula" val="$AD$25/2"/>
        <color rgb="FFF8696B"/>
        <color rgb="FFFFEB84"/>
        <color rgb="FF63BE7B"/>
      </colorScale>
    </cfRule>
  </conditionalFormatting>
  <conditionalFormatting sqref="AB26">
    <cfRule type="colorScale" priority="38">
      <colorScale>
        <cfvo type="num" val="0"/>
        <cfvo type="formula" val="$AD$26/2"/>
        <cfvo type="formula" val="$AD$26"/>
        <color rgb="FFF8696B"/>
        <color rgb="FFFFEB84"/>
        <color rgb="FF63BE7B"/>
      </colorScale>
    </cfRule>
  </conditionalFormatting>
  <conditionalFormatting sqref="AB27">
    <cfRule type="colorScale" priority="37">
      <colorScale>
        <cfvo type="num" val="0"/>
        <cfvo type="formula" val="$AD$27/2"/>
        <cfvo type="formula" val="$AD$27"/>
        <color rgb="FFF8696B"/>
        <color rgb="FFFFEB84"/>
        <color rgb="FF63BE7B"/>
      </colorScale>
    </cfRule>
  </conditionalFormatting>
  <conditionalFormatting sqref="AB28">
    <cfRule type="colorScale" priority="36">
      <colorScale>
        <cfvo type="num" val="0"/>
        <cfvo type="formula" val="$AD$28/2"/>
        <cfvo type="formula" val="$AD$28"/>
        <color rgb="FFF8696B"/>
        <color rgb="FFFFEB84"/>
        <color rgb="FF63BE7B"/>
      </colorScale>
    </cfRule>
  </conditionalFormatting>
  <conditionalFormatting sqref="AB29">
    <cfRule type="colorScale" priority="35">
      <colorScale>
        <cfvo type="num" val="0"/>
        <cfvo type="formula" val="$AD$29/2"/>
        <cfvo type="formula" val="$AD$29"/>
        <color rgb="FFF8696B"/>
        <color rgb="FFFFEB84"/>
        <color rgb="FF63BE7B"/>
      </colorScale>
    </cfRule>
  </conditionalFormatting>
  <conditionalFormatting sqref="AB30">
    <cfRule type="colorScale" priority="34">
      <colorScale>
        <cfvo type="num" val="0"/>
        <cfvo type="formula" val="$AD$30/2"/>
        <cfvo type="formula" val="$AD$30"/>
        <color rgb="FFF8696B"/>
        <color rgb="FFFFEB84"/>
        <color rgb="FF63BE7B"/>
      </colorScale>
    </cfRule>
  </conditionalFormatting>
  <conditionalFormatting sqref="AB31">
    <cfRule type="colorScale" priority="33">
      <colorScale>
        <cfvo type="num" val="0"/>
        <cfvo type="formula" val="$AD$31/2"/>
        <cfvo type="formula" val="$AD$31"/>
        <color rgb="FFF8696B"/>
        <color rgb="FFFFEB84"/>
        <color rgb="FF63BE7B"/>
      </colorScale>
    </cfRule>
  </conditionalFormatting>
  <conditionalFormatting sqref="AB32">
    <cfRule type="colorScale" priority="32">
      <colorScale>
        <cfvo type="num" val="0"/>
        <cfvo type="formula" val="$AD$32/2"/>
        <cfvo type="formula" val="$AD$32"/>
        <color rgb="FFF8696B"/>
        <color rgb="FFFFEB84"/>
        <color rgb="FF63BE7B"/>
      </colorScale>
    </cfRule>
  </conditionalFormatting>
  <conditionalFormatting sqref="AB33">
    <cfRule type="colorScale" priority="31">
      <colorScale>
        <cfvo type="num" val="0"/>
        <cfvo type="formula" val="$AD$33/2"/>
        <cfvo type="formula" val="$AD$33"/>
        <color rgb="FFF8696B"/>
        <color rgb="FFFFEB84"/>
        <color rgb="FF63BE7B"/>
      </colorScale>
    </cfRule>
  </conditionalFormatting>
  <conditionalFormatting sqref="AB34">
    <cfRule type="colorScale" priority="30">
      <colorScale>
        <cfvo type="num" val="0"/>
        <cfvo type="formula" val="$AD$34/2"/>
        <cfvo type="formula" val="$AD$34"/>
        <color rgb="FFF8696B"/>
        <color rgb="FFFFEB84"/>
        <color rgb="FF63BE7B"/>
      </colorScale>
    </cfRule>
  </conditionalFormatting>
  <conditionalFormatting sqref="AB35">
    <cfRule type="colorScale" priority="29">
      <colorScale>
        <cfvo type="num" val="0"/>
        <cfvo type="formula" val="$AD$35/2"/>
        <cfvo type="formula" val="$AD$35"/>
        <color rgb="FFF8696B"/>
        <color rgb="FFFFEB84"/>
        <color rgb="FF63BE7B"/>
      </colorScale>
    </cfRule>
  </conditionalFormatting>
  <conditionalFormatting sqref="AB36">
    <cfRule type="colorScale" priority="28">
      <colorScale>
        <cfvo type="num" val="0"/>
        <cfvo type="formula" val="$AD$36/2"/>
        <cfvo type="formula" val="$AD$36"/>
        <color rgb="FFF8696B"/>
        <color rgb="FFFFEB84"/>
        <color rgb="FF63BE7B"/>
      </colorScale>
    </cfRule>
  </conditionalFormatting>
  <conditionalFormatting sqref="AB37">
    <cfRule type="colorScale" priority="27">
      <colorScale>
        <cfvo type="num" val="0"/>
        <cfvo type="formula" val="$AD$37/2"/>
        <cfvo type="formula" val="$AD$37"/>
        <color rgb="FFF8696B"/>
        <color rgb="FFFFEB84"/>
        <color rgb="FF63BE7B"/>
      </colorScale>
    </cfRule>
  </conditionalFormatting>
  <conditionalFormatting sqref="AB38">
    <cfRule type="colorScale" priority="26">
      <colorScale>
        <cfvo type="num" val="0"/>
        <cfvo type="formula" val="$AD$38/2"/>
        <cfvo type="formula" val="$AD$38"/>
        <color rgb="FFF8696B"/>
        <color rgb="FFFFEB84"/>
        <color rgb="FF63BE7B"/>
      </colorScale>
    </cfRule>
  </conditionalFormatting>
  <conditionalFormatting sqref="AB39">
    <cfRule type="colorScale" priority="25">
      <colorScale>
        <cfvo type="num" val="0"/>
        <cfvo type="formula" val="$AD$39/2"/>
        <cfvo type="formula" val="$AD$39"/>
        <color rgb="FFF8696B"/>
        <color rgb="FFFFEB84"/>
        <color rgb="FF63BE7B"/>
      </colorScale>
    </cfRule>
  </conditionalFormatting>
  <conditionalFormatting sqref="AB40">
    <cfRule type="colorScale" priority="24">
      <colorScale>
        <cfvo type="num" val="0"/>
        <cfvo type="formula" val="$AD$40/2"/>
        <cfvo type="formula" val="$AD$40"/>
        <color rgb="FFF8696B"/>
        <color rgb="FFFFEB84"/>
        <color rgb="FF63BE7B"/>
      </colorScale>
    </cfRule>
  </conditionalFormatting>
  <conditionalFormatting sqref="AB41">
    <cfRule type="colorScale" priority="23">
      <colorScale>
        <cfvo type="num" val="0"/>
        <cfvo type="formula" val="$AD$41/2"/>
        <cfvo type="formula" val="$AD$41"/>
        <color rgb="FFF8696B"/>
        <color rgb="FFFFEB84"/>
        <color rgb="FF63BE7B"/>
      </colorScale>
    </cfRule>
  </conditionalFormatting>
  <conditionalFormatting sqref="AB42">
    <cfRule type="colorScale" priority="22">
      <colorScale>
        <cfvo type="num" val="0"/>
        <cfvo type="formula" val="$AD$42/2"/>
        <cfvo type="formula" val="$AD$42"/>
        <color rgb="FFF8696B"/>
        <color rgb="FFFFEB84"/>
        <color rgb="FF63BE7B"/>
      </colorScale>
    </cfRule>
  </conditionalFormatting>
  <conditionalFormatting sqref="AB43">
    <cfRule type="colorScale" priority="21">
      <colorScale>
        <cfvo type="num" val="0"/>
        <cfvo type="formula" val="$AD$43/2"/>
        <cfvo type="formula" val="$AD$43"/>
        <color rgb="FFF8696B"/>
        <color rgb="FFFFEB84"/>
        <color rgb="FF63BE7B"/>
      </colorScale>
    </cfRule>
  </conditionalFormatting>
  <conditionalFormatting sqref="AB44">
    <cfRule type="colorScale" priority="20">
      <colorScale>
        <cfvo type="num" val="0"/>
        <cfvo type="formula" val="$AD$44/2"/>
        <cfvo type="formula" val="$AD$44"/>
        <color rgb="FFF8696B"/>
        <color rgb="FFFFEB84"/>
        <color rgb="FF63BE7B"/>
      </colorScale>
    </cfRule>
  </conditionalFormatting>
  <conditionalFormatting sqref="AB45">
    <cfRule type="colorScale" priority="19">
      <colorScale>
        <cfvo type="num" val="0"/>
        <cfvo type="formula" val="$AD$45/2"/>
        <cfvo type="formula" val="$AD$45"/>
        <color rgb="FFF8696B"/>
        <color rgb="FFFFEB84"/>
        <color rgb="FF63BE7B"/>
      </colorScale>
    </cfRule>
  </conditionalFormatting>
  <conditionalFormatting sqref="AB46">
    <cfRule type="colorScale" priority="18">
      <colorScale>
        <cfvo type="num" val="0"/>
        <cfvo type="formula" val="$AD$46/2"/>
        <cfvo type="formula" val="$AD$46"/>
        <color rgb="FFF8696B"/>
        <color rgb="FFFFEB84"/>
        <color rgb="FF63BE7B"/>
      </colorScale>
    </cfRule>
  </conditionalFormatting>
  <conditionalFormatting sqref="AB47">
    <cfRule type="colorScale" priority="17">
      <colorScale>
        <cfvo type="num" val="0"/>
        <cfvo type="formula" val="$AD$47/2"/>
        <cfvo type="formula" val="$AD$47"/>
        <color rgb="FFF8696B"/>
        <color rgb="FFFFEB84"/>
        <color rgb="FF63BE7B"/>
      </colorScale>
    </cfRule>
  </conditionalFormatting>
  <conditionalFormatting sqref="AB48">
    <cfRule type="colorScale" priority="16">
      <colorScale>
        <cfvo type="num" val="0"/>
        <cfvo type="formula" val="$AD$48/2"/>
        <cfvo type="formula" val="$AD$48"/>
        <color rgb="FFF8696B"/>
        <color rgb="FFFFEB84"/>
        <color rgb="FF63BE7B"/>
      </colorScale>
    </cfRule>
  </conditionalFormatting>
  <conditionalFormatting sqref="AB49">
    <cfRule type="colorScale" priority="15">
      <colorScale>
        <cfvo type="num" val="0"/>
        <cfvo type="formula" val="$AD$49/2"/>
        <cfvo type="formula" val="$AD$49"/>
        <color rgb="FFF8696B"/>
        <color rgb="FFFFEB84"/>
        <color rgb="FF63BE7B"/>
      </colorScale>
    </cfRule>
  </conditionalFormatting>
  <conditionalFormatting sqref="AB50">
    <cfRule type="colorScale" priority="14">
      <colorScale>
        <cfvo type="num" val="0"/>
        <cfvo type="formula" val="$AD$50/2"/>
        <cfvo type="formula" val="$AD$50"/>
        <color rgb="FFF8696B"/>
        <color rgb="FFFFEB84"/>
        <color rgb="FF63BE7B"/>
      </colorScale>
    </cfRule>
  </conditionalFormatting>
  <conditionalFormatting sqref="AB51">
    <cfRule type="colorScale" priority="13">
      <colorScale>
        <cfvo type="num" val="0"/>
        <cfvo type="formula" val="$AD$51/2"/>
        <cfvo type="formula" val="$AD$51"/>
        <color rgb="FFF8696B"/>
        <color rgb="FFFFEB84"/>
        <color rgb="FF63BE7B"/>
      </colorScale>
    </cfRule>
  </conditionalFormatting>
  <conditionalFormatting sqref="AB52">
    <cfRule type="colorScale" priority="12">
      <colorScale>
        <cfvo type="num" val="0"/>
        <cfvo type="formula" val="$AD$52/2"/>
        <cfvo type="formula" val="$AD$52"/>
        <color rgb="FFF8696B"/>
        <color rgb="FFFFEB84"/>
        <color rgb="FF63BE7B"/>
      </colorScale>
    </cfRule>
  </conditionalFormatting>
  <conditionalFormatting sqref="AB53">
    <cfRule type="colorScale" priority="11">
      <colorScale>
        <cfvo type="num" val="0"/>
        <cfvo type="formula" val="$AD$53/2"/>
        <cfvo type="formula" val="$AD$53"/>
        <color rgb="FFF8696B"/>
        <color rgb="FFFFEB84"/>
        <color rgb="FF63BE7B"/>
      </colorScale>
    </cfRule>
  </conditionalFormatting>
  <conditionalFormatting sqref="AB54">
    <cfRule type="colorScale" priority="10">
      <colorScale>
        <cfvo type="num" val="0"/>
        <cfvo type="formula" val="$AD$54/2"/>
        <cfvo type="formula" val="$AD$54"/>
        <color rgb="FFF8696B"/>
        <color rgb="FFFFEB84"/>
        <color rgb="FF63BE7B"/>
      </colorScale>
    </cfRule>
  </conditionalFormatting>
  <conditionalFormatting sqref="AB55">
    <cfRule type="colorScale" priority="9">
      <colorScale>
        <cfvo type="num" val="0"/>
        <cfvo type="formula" val="$AD$55/2"/>
        <cfvo type="formula" val="$AD$55"/>
        <color rgb="FFF8696B"/>
        <color rgb="FFFFEB84"/>
        <color rgb="FF63BE7B"/>
      </colorScale>
    </cfRule>
  </conditionalFormatting>
  <conditionalFormatting sqref="AB56">
    <cfRule type="colorScale" priority="8">
      <colorScale>
        <cfvo type="num" val="0"/>
        <cfvo type="formula" val="$AD$56/2"/>
        <cfvo type="formula" val="$AD$56"/>
        <color rgb="FFF8696B"/>
        <color rgb="FFFFEB84"/>
        <color rgb="FF63BE7B"/>
      </colorScale>
    </cfRule>
  </conditionalFormatting>
  <conditionalFormatting sqref="AB57">
    <cfRule type="colorScale" priority="7">
      <colorScale>
        <cfvo type="num" val="0"/>
        <cfvo type="formula" val="$AD$57/2"/>
        <cfvo type="formula" val="$AD$57"/>
        <color rgb="FFF8696B"/>
        <color rgb="FFFFEB84"/>
        <color rgb="FF63BE7B"/>
      </colorScale>
    </cfRule>
  </conditionalFormatting>
  <conditionalFormatting sqref="AB58">
    <cfRule type="colorScale" priority="5">
      <colorScale>
        <cfvo type="num" val="0"/>
        <cfvo type="formula" val="$AD$58/2"/>
        <cfvo type="formula" val="$AD$58"/>
        <color rgb="FFF8696B"/>
        <color rgb="FFFFEB84"/>
        <color rgb="FF63BE7B"/>
      </colorScale>
    </cfRule>
  </conditionalFormatting>
  <conditionalFormatting sqref="AB59">
    <cfRule type="colorScale" priority="4">
      <colorScale>
        <cfvo type="num" val="0"/>
        <cfvo type="formula" val="$AD$59/2"/>
        <cfvo type="formula" val="$AD$59"/>
        <color rgb="FFF8696B"/>
        <color rgb="FFFFEB84"/>
        <color rgb="FF63BE7B"/>
      </colorScale>
    </cfRule>
  </conditionalFormatting>
  <conditionalFormatting sqref="AB60">
    <cfRule type="colorScale" priority="3">
      <colorScale>
        <cfvo type="num" val="0"/>
        <cfvo type="formula" val="$AD$60/2"/>
        <cfvo type="formula" val="$AD$60"/>
        <color rgb="FFF8696B"/>
        <color rgb="FFFFEB84"/>
        <color rgb="FF63BE7B"/>
      </colorScale>
    </cfRule>
  </conditionalFormatting>
  <conditionalFormatting sqref="AB61">
    <cfRule type="colorScale" priority="2">
      <colorScale>
        <cfvo type="num" val="0"/>
        <cfvo type="formula" val="$AD$61/2"/>
        <cfvo type="formula" val="$AD$61"/>
        <color rgb="FFF8696B"/>
        <color rgb="FFFFEB84"/>
        <color rgb="FF63BE7B"/>
      </colorScale>
    </cfRule>
  </conditionalFormatting>
  <conditionalFormatting sqref="AB62">
    <cfRule type="colorScale" priority="1">
      <colorScale>
        <cfvo type="num" val="0"/>
        <cfvo type="formula" val="$AD$62/2"/>
        <cfvo type="formula" val="$AD$62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Paper 1</vt:lpstr>
      <vt:lpstr>Paper 2</vt:lpstr>
      <vt:lpstr>Overview</vt:lpstr>
      <vt:lpstr>Analysis Sheet</vt:lpstr>
    </vt:vector>
  </TitlesOfParts>
  <Company>Mount St Mary's Catholic High 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DAT</cp:lastModifiedBy>
  <cp:lastPrinted>2015-06-16T06:47:17Z</cp:lastPrinted>
  <dcterms:created xsi:type="dcterms:W3CDTF">2013-12-03T18:38:22Z</dcterms:created>
  <dcterms:modified xsi:type="dcterms:W3CDTF">2017-03-19T19:14:59Z</dcterms:modified>
</cp:coreProperties>
</file>